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Z:\Grzegorz Matczuk\ŚWIĘCIECHOWSKA\Do publikacji\Załącznik nr 10b - Kosztorysy\"/>
    </mc:Choice>
  </mc:AlternateContent>
  <xr:revisionPtr revIDLastSave="0" documentId="13_ncr:1_{0947D234-4F68-4486-BF21-DB9592E281D9}" xr6:coauthVersionLast="47" xr6:coauthVersionMax="47" xr10:uidLastSave="{00000000-0000-0000-0000-000000000000}"/>
  <bookViews>
    <workbookView xWindow="-120" yWindow="-120" windowWidth="29040" windowHeight="15720" tabRatio="829" xr2:uid="{00000000-000D-0000-FFFF-FFFF00000000}"/>
  </bookViews>
  <sheets>
    <sheet name="ZZK całość" sheetId="21" r:id="rId1"/>
    <sheet name="Drogowy" sheetId="2" r:id="rId2"/>
    <sheet name="Obiekty" sheetId="4" r:id="rId3"/>
    <sheet name="Gaz etap I" sheetId="23" r:id="rId4"/>
    <sheet name="Gaz etap II" sheetId="24" r:id="rId5"/>
    <sheet name="KS" sheetId="5" r:id="rId6"/>
    <sheet name="KD" sheetId="6" r:id="rId7"/>
    <sheet name="KO" sheetId="7" r:id="rId8"/>
    <sheet name="WOD" sheetId="9" r:id="rId9"/>
    <sheet name="TK_Orange" sheetId="8" r:id="rId10"/>
    <sheet name="TK_Fiberhost" sheetId="10" r:id="rId11"/>
    <sheet name="IE_EOperator" sheetId="12" r:id="rId12"/>
    <sheet name="IE_EOświetlenie" sheetId="11" r:id="rId13"/>
    <sheet name="IE_Monit" sheetId="13" r:id="rId14"/>
    <sheet name="IE_KT" sheetId="14" r:id="rId15"/>
    <sheet name="IE_Oświetlenie" sheetId="22" r:id="rId16"/>
    <sheet name="Kolej" sheetId="16" r:id="rId17"/>
    <sheet name="Zieleń" sheetId="15" r:id="rId18"/>
    <sheet name="Mielżyńskich" sheetId="17" r:id="rId19"/>
    <sheet name="Chłapowskiego" sheetId="18" r:id="rId20"/>
    <sheet name="Pankiewicza" sheetId="19" r:id="rId21"/>
    <sheet name="Pułaski" sheetId="20" r:id="rId22"/>
  </sheets>
  <definedNames>
    <definedName name="bnsdfbsdifbsd" localSheetId="19">#REF!</definedName>
    <definedName name="bnsdfbsdifbsd" localSheetId="18">#REF!</definedName>
    <definedName name="bnsdfbsdifbsd" localSheetId="20">#REF!</definedName>
    <definedName name="bnsdfbsdifbsd" localSheetId="21">#REF!</definedName>
    <definedName name="bnsdfbsdifbsd">#REF!</definedName>
    <definedName name="dane" localSheetId="19">#REF!</definedName>
    <definedName name="dane" localSheetId="18">#REF!</definedName>
    <definedName name="dane" localSheetId="20">#REF!</definedName>
    <definedName name="dane" localSheetId="21">#REF!</definedName>
    <definedName name="dane">#REF!</definedName>
    <definedName name="deftrhtrehjntr4edanj" localSheetId="19">#REF!</definedName>
    <definedName name="deftrhtrehjntr4edanj" localSheetId="18">#REF!</definedName>
    <definedName name="deftrhtrehjntr4edanj" localSheetId="20">#REF!</definedName>
    <definedName name="deftrhtrehjntr4edanj" localSheetId="21">#REF!</definedName>
    <definedName name="deftrhtrehjntr4edanj">#REF!</definedName>
    <definedName name="Excel_BuiltIn_Print_Area" localSheetId="2">Obiekty!$A$11:$G$65535</definedName>
    <definedName name="Excel_BuiltIn_Print_Area_1" localSheetId="19">#REF!</definedName>
    <definedName name="Excel_BuiltIn_Print_Area_1" localSheetId="18">#REF!</definedName>
    <definedName name="Excel_BuiltIn_Print_Area_1" localSheetId="20">#REF!</definedName>
    <definedName name="Excel_BuiltIn_Print_Area_1" localSheetId="21">#REF!</definedName>
    <definedName name="Excel_BuiltIn_Print_Area_1">#REF!</definedName>
    <definedName name="kan" localSheetId="19">#REF!</definedName>
    <definedName name="kan" localSheetId="18">#REF!</definedName>
    <definedName name="kan" localSheetId="20">#REF!</definedName>
    <definedName name="kan" localSheetId="21">#REF!</definedName>
    <definedName name="kan">#REF!</definedName>
    <definedName name="kurs">4.2735</definedName>
    <definedName name="Leszno_kd_Wilkowicka" localSheetId="19">Chłapowskiego!#REF!</definedName>
    <definedName name="Leszno_kd_Wilkowicka" localSheetId="18">Mielżyńskich!#REF!</definedName>
    <definedName name="Leszno_kd_Wilkowicka" localSheetId="20">Pankiewicza!#REF!</definedName>
    <definedName name="Leszno_kd_Wilkowicka" localSheetId="21">Pułaski!#REF!</definedName>
    <definedName name="_xlnm.Print_Area" localSheetId="19">Chłapowskiego!$A$1:$G$62</definedName>
    <definedName name="_xlnm.Print_Area" localSheetId="11">IE_EOperator!$A$1:$G$419</definedName>
    <definedName name="_xlnm.Print_Area" localSheetId="12">IE_EOświetlenie!$A$1:$G$29</definedName>
    <definedName name="_xlnm.Print_Area" localSheetId="14">IE_KT!$A$1:$G$20</definedName>
    <definedName name="_xlnm.Print_Area" localSheetId="13">IE_Monit!$A$1:$G$38</definedName>
    <definedName name="_xlnm.Print_Area" localSheetId="15">IE_Oświetlenie!$A$1:$G$53</definedName>
    <definedName name="_xlnm.Print_Area" localSheetId="16">Kolej!$A$1:$G$9</definedName>
    <definedName name="_xlnm.Print_Area" localSheetId="5">KS!$A$1:$F$25</definedName>
    <definedName name="_xlnm.Print_Area" localSheetId="18">Mielżyńskich!$A$1:$G$55</definedName>
    <definedName name="_xlnm.Print_Area" localSheetId="2">Obiekty!$A$1:$G$79</definedName>
    <definedName name="_xlnm.Print_Area" localSheetId="20">Pankiewicza!$A$1:$G$42</definedName>
    <definedName name="_xlnm.Print_Area" localSheetId="21">Pułaski!$A$1:$G$43</definedName>
    <definedName name="_xlnm.Print_Area" localSheetId="10">TK_Fiberhost!$A$1:$L$32</definedName>
    <definedName name="_xlnm.Print_Area" localSheetId="9">TK_Orange!$A$1:$L$36</definedName>
    <definedName name="_xlnm.Print_Area" localSheetId="17">Zieleń!$A$1:$G$46</definedName>
    <definedName name="_xlnm.Print_Area" localSheetId="0">'ZZK całość'!$A$1:$E$52</definedName>
    <definedName name="_xlnm.Print_Titles" localSheetId="19">Chłapowskiego!$4:$6</definedName>
    <definedName name="_xlnm.Print_Titles" localSheetId="18">Mielżyńskich!$4:$6</definedName>
    <definedName name="_xlnm.Print_Titles" localSheetId="20">Pankiewicza!$4:$6</definedName>
    <definedName name="_xlnm.Print_Titles" localSheetId="21">Pułaski!$4:$6</definedName>
    <definedName name="wgr3wg3gh543egh" localSheetId="19">#REF!</definedName>
    <definedName name="wgr3wg3gh543egh" localSheetId="18">#REF!</definedName>
    <definedName name="wgr3wg3gh543egh" localSheetId="20">#REF!</definedName>
    <definedName name="wgr3wg3gh543egh" localSheetId="21">#REF!</definedName>
    <definedName name="wgr3wg3gh543egh">#REF!</definedName>
    <definedName name="z" localSheetId="19">#REF!</definedName>
    <definedName name="z" localSheetId="18">#REF!</definedName>
    <definedName name="z" localSheetId="20">#REF!</definedName>
    <definedName name="z" localSheetId="21">#REF!</definedName>
    <definedName name="z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20" l="1"/>
  <c r="C47" i="21" s="1"/>
  <c r="G40" i="20"/>
  <c r="C46" i="21" s="1"/>
  <c r="G39" i="20"/>
  <c r="C45" i="21" s="1"/>
  <c r="G40" i="19"/>
  <c r="C42" i="21" s="1"/>
  <c r="G59" i="18"/>
  <c r="C39" i="21" s="1"/>
  <c r="G58" i="18"/>
  <c r="C38" i="21" s="1"/>
  <c r="G57" i="18"/>
  <c r="C37" i="21" s="1"/>
  <c r="G56" i="18"/>
  <c r="C36" i="21" s="1"/>
  <c r="G51" i="17"/>
  <c r="C33" i="21" s="1"/>
  <c r="G50" i="17"/>
  <c r="C32" i="21" s="1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418" i="12"/>
  <c r="G417" i="12"/>
  <c r="G416" i="12"/>
  <c r="G415" i="12"/>
  <c r="G414" i="12"/>
  <c r="G413" i="12"/>
  <c r="G412" i="12"/>
  <c r="G411" i="12"/>
  <c r="G410" i="12"/>
  <c r="G409" i="12"/>
  <c r="G408" i="12"/>
  <c r="G407" i="12"/>
  <c r="G406" i="12"/>
  <c r="G405" i="12"/>
  <c r="G404" i="12"/>
  <c r="G403" i="12"/>
  <c r="G402" i="12"/>
  <c r="G401" i="12"/>
  <c r="G400" i="12"/>
  <c r="G399" i="12"/>
  <c r="G398" i="12"/>
  <c r="G397" i="12"/>
  <c r="G396" i="12"/>
  <c r="G395" i="12"/>
  <c r="G394" i="12"/>
  <c r="G393" i="12"/>
  <c r="G392" i="12"/>
  <c r="G391" i="12"/>
  <c r="G390" i="12"/>
  <c r="G389" i="12"/>
  <c r="G388" i="12"/>
  <c r="G387" i="12"/>
  <c r="G386" i="12"/>
  <c r="G385" i="12"/>
  <c r="G384" i="12"/>
  <c r="G383" i="12"/>
  <c r="G382" i="12"/>
  <c r="G381" i="12"/>
  <c r="G380" i="12"/>
  <c r="G379" i="12"/>
  <c r="G378" i="12"/>
  <c r="G377" i="12"/>
  <c r="G376" i="12"/>
  <c r="G375" i="12"/>
  <c r="G374" i="12"/>
  <c r="G373" i="12"/>
  <c r="G372" i="12"/>
  <c r="G371" i="12"/>
  <c r="G370" i="12"/>
  <c r="G369" i="12"/>
  <c r="G368" i="12"/>
  <c r="G367" i="12"/>
  <c r="G366" i="12"/>
  <c r="G365" i="12"/>
  <c r="G364" i="12"/>
  <c r="G363" i="12"/>
  <c r="G362" i="12"/>
  <c r="G361" i="12"/>
  <c r="G360" i="12"/>
  <c r="G359" i="12"/>
  <c r="G358" i="12"/>
  <c r="G357" i="12"/>
  <c r="G356" i="12"/>
  <c r="G355" i="12"/>
  <c r="G354" i="12"/>
  <c r="G353" i="12"/>
  <c r="G352" i="12"/>
  <c r="G351" i="12"/>
  <c r="G350" i="12"/>
  <c r="G349" i="12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G316" i="12"/>
  <c r="G315" i="12"/>
  <c r="G314" i="12"/>
  <c r="G313" i="12"/>
  <c r="G312" i="12"/>
  <c r="G311" i="12"/>
  <c r="G310" i="12"/>
  <c r="G309" i="12"/>
  <c r="G308" i="12"/>
  <c r="G307" i="12"/>
  <c r="G306" i="12"/>
  <c r="G305" i="12"/>
  <c r="G304" i="12"/>
  <c r="G303" i="12"/>
  <c r="G302" i="12"/>
  <c r="G301" i="12"/>
  <c r="G300" i="12"/>
  <c r="G299" i="12"/>
  <c r="G298" i="12"/>
  <c r="G297" i="12"/>
  <c r="G296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4" i="12"/>
  <c r="G263" i="12"/>
  <c r="G262" i="12"/>
  <c r="G261" i="12"/>
  <c r="G260" i="12"/>
  <c r="G259" i="12"/>
  <c r="G258" i="12"/>
  <c r="G257" i="12"/>
  <c r="G256" i="12"/>
  <c r="G255" i="12"/>
  <c r="G254" i="12"/>
  <c r="G253" i="12"/>
  <c r="G252" i="12"/>
  <c r="G251" i="12"/>
  <c r="G250" i="12"/>
  <c r="G249" i="12"/>
  <c r="G248" i="12"/>
  <c r="G247" i="12"/>
  <c r="G246" i="12"/>
  <c r="G245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6" i="12"/>
  <c r="G215" i="12"/>
  <c r="G214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201" i="12"/>
  <c r="G200" i="12"/>
  <c r="G199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L31" i="10"/>
  <c r="L30" i="10"/>
  <c r="L29" i="10"/>
  <c r="L28" i="10"/>
  <c r="L27" i="10"/>
  <c r="L26" i="10"/>
  <c r="L25" i="10"/>
  <c r="L24" i="10"/>
  <c r="L23" i="10"/>
  <c r="L22" i="10"/>
  <c r="L21" i="10"/>
  <c r="L20" i="10"/>
  <c r="L18" i="10"/>
  <c r="L17" i="10"/>
  <c r="L16" i="10"/>
  <c r="L15" i="10"/>
  <c r="L14" i="10"/>
  <c r="L13" i="10"/>
  <c r="L12" i="10"/>
  <c r="L11" i="10"/>
  <c r="L10" i="10"/>
  <c r="L35" i="8"/>
  <c r="L34" i="8"/>
  <c r="L33" i="8"/>
  <c r="L32" i="8"/>
  <c r="L31" i="8"/>
  <c r="L30" i="8"/>
  <c r="L29" i="8"/>
  <c r="L28" i="8"/>
  <c r="L27" i="8"/>
  <c r="L26" i="8"/>
  <c r="L25" i="8"/>
  <c r="L24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F38" i="9"/>
  <c r="F37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4" i="9"/>
  <c r="F12" i="9"/>
  <c r="F10" i="9"/>
  <c r="F9" i="9"/>
  <c r="F24" i="7"/>
  <c r="F23" i="7"/>
  <c r="F21" i="7"/>
  <c r="F20" i="7"/>
  <c r="F19" i="7"/>
  <c r="F18" i="7"/>
  <c r="F17" i="7"/>
  <c r="F16" i="7"/>
  <c r="F15" i="7"/>
  <c r="F14" i="7"/>
  <c r="F12" i="7"/>
  <c r="F10" i="7"/>
  <c r="F9" i="7"/>
  <c r="F44" i="6"/>
  <c r="F43" i="6"/>
  <c r="F42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2" i="6"/>
  <c r="F11" i="6"/>
  <c r="F10" i="6"/>
  <c r="F9" i="6"/>
  <c r="F24" i="5"/>
  <c r="F23" i="5"/>
  <c r="F21" i="5"/>
  <c r="F20" i="5"/>
  <c r="F19" i="5"/>
  <c r="F18" i="5"/>
  <c r="F17" i="5"/>
  <c r="F16" i="5"/>
  <c r="F15" i="5"/>
  <c r="F12" i="5"/>
  <c r="F9" i="5"/>
  <c r="F91" i="24"/>
  <c r="F88" i="24"/>
  <c r="F87" i="24"/>
  <c r="F86" i="24"/>
  <c r="F85" i="24"/>
  <c r="F84" i="24"/>
  <c r="F83" i="24"/>
  <c r="F82" i="24"/>
  <c r="F81" i="24"/>
  <c r="F80" i="24"/>
  <c r="F79" i="24"/>
  <c r="F78" i="24"/>
  <c r="F77" i="24"/>
  <c r="F76" i="24"/>
  <c r="F75" i="24"/>
  <c r="F74" i="24"/>
  <c r="F73" i="24"/>
  <c r="F72" i="24"/>
  <c r="F71" i="24"/>
  <c r="F70" i="24"/>
  <c r="F69" i="24"/>
  <c r="F68" i="24"/>
  <c r="F67" i="24"/>
  <c r="F66" i="24"/>
  <c r="F65" i="24"/>
  <c r="F64" i="24"/>
  <c r="F63" i="24"/>
  <c r="F62" i="24"/>
  <c r="F61" i="24"/>
  <c r="F60" i="24"/>
  <c r="F59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1" i="24"/>
  <c r="F10" i="24"/>
  <c r="F9" i="24"/>
  <c r="F8" i="24"/>
  <c r="G78" i="4"/>
  <c r="G54" i="4"/>
  <c r="G51" i="4"/>
  <c r="G48" i="4"/>
  <c r="G47" i="4"/>
  <c r="G10" i="4"/>
  <c r="F36" i="9"/>
  <c r="D30" i="9"/>
  <c r="D15" i="9"/>
  <c r="F15" i="9" s="1"/>
  <c r="D11" i="9"/>
  <c r="F11" i="9" s="1"/>
  <c r="F8" i="9"/>
  <c r="G46" i="15" l="1"/>
  <c r="C25" i="21" s="1"/>
  <c r="D25" i="21" s="1"/>
  <c r="E25" i="21" s="1"/>
  <c r="G38" i="13"/>
  <c r="L32" i="10"/>
  <c r="C18" i="21" s="1"/>
  <c r="G53" i="22"/>
  <c r="G20" i="14"/>
  <c r="G419" i="12"/>
  <c r="C22" i="21" s="1"/>
  <c r="G29" i="11"/>
  <c r="C23" i="21" s="1"/>
  <c r="L36" i="8"/>
  <c r="C17" i="21" s="1"/>
  <c r="F7" i="9"/>
  <c r="F13" i="9"/>
  <c r="D11" i="7"/>
  <c r="F11" i="7" s="1"/>
  <c r="F8" i="7"/>
  <c r="D18" i="21" l="1"/>
  <c r="E18" i="21"/>
  <c r="F22" i="7"/>
  <c r="F13" i="7"/>
  <c r="F7" i="7"/>
  <c r="F25" i="7" l="1"/>
  <c r="F8" i="6"/>
  <c r="F7" i="6" s="1"/>
  <c r="F41" i="6" l="1"/>
  <c r="F13" i="6"/>
  <c r="F45" i="6" l="1"/>
  <c r="F22" i="5"/>
  <c r="D14" i="5"/>
  <c r="D10" i="5"/>
  <c r="F10" i="5" s="1"/>
  <c r="D8" i="5"/>
  <c r="F8" i="5" s="1"/>
  <c r="F14" i="5" l="1"/>
  <c r="F13" i="5" s="1"/>
  <c r="D11" i="5"/>
  <c r="F11" i="5" s="1"/>
  <c r="F7" i="5" s="1"/>
  <c r="F25" i="5" l="1"/>
  <c r="G180" i="2"/>
  <c r="G179" i="2"/>
  <c r="G178" i="2"/>
  <c r="G177" i="2"/>
  <c r="G175" i="2"/>
  <c r="G174" i="2"/>
  <c r="G173" i="2"/>
  <c r="G172" i="2"/>
  <c r="G171" i="2"/>
  <c r="G170" i="2"/>
  <c r="G169" i="2"/>
  <c r="G168" i="2"/>
  <c r="G167" i="2"/>
  <c r="G166" i="2"/>
  <c r="G165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0" i="2"/>
  <c r="G79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9" i="2"/>
  <c r="G8" i="2"/>
  <c r="G7" i="2"/>
  <c r="D90" i="24"/>
  <c r="F90" i="24" s="1"/>
  <c r="F89" i="24" s="1"/>
  <c r="F7" i="24"/>
  <c r="F6" i="24" l="1"/>
  <c r="F12" i="24"/>
  <c r="G181" i="2"/>
  <c r="C7" i="21" s="1"/>
  <c r="F64" i="23"/>
  <c r="D63" i="23"/>
  <c r="F63" i="23" s="1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D17" i="23"/>
  <c r="F17" i="23" s="1"/>
  <c r="D16" i="23"/>
  <c r="F16" i="23" s="1"/>
  <c r="D15" i="23"/>
  <c r="F15" i="23" s="1"/>
  <c r="D14" i="23"/>
  <c r="F14" i="23" s="1"/>
  <c r="D13" i="23"/>
  <c r="F13" i="23" s="1"/>
  <c r="F11" i="23"/>
  <c r="F10" i="23"/>
  <c r="F9" i="23"/>
  <c r="F8" i="23"/>
  <c r="F7" i="23"/>
  <c r="F62" i="23" l="1"/>
  <c r="F92" i="24"/>
  <c r="C11" i="21" s="1"/>
  <c r="F6" i="23"/>
  <c r="F12" i="23"/>
  <c r="F65" i="23" s="1"/>
  <c r="C10" i="21" s="1"/>
  <c r="E24" i="20" l="1"/>
  <c r="D23" i="21" l="1"/>
  <c r="E23" i="21" s="1"/>
  <c r="D22" i="21"/>
  <c r="E22" i="21" s="1"/>
  <c r="D17" i="21"/>
  <c r="E17" i="21" s="1"/>
  <c r="C19" i="21"/>
  <c r="D19" i="21" s="1"/>
  <c r="E19" i="21" s="1"/>
  <c r="C20" i="21"/>
  <c r="C14" i="21"/>
  <c r="D14" i="21" s="1"/>
  <c r="E14" i="21" s="1"/>
  <c r="C13" i="21"/>
  <c r="D13" i="21" s="1"/>
  <c r="E13" i="21" s="1"/>
  <c r="C12" i="21"/>
  <c r="D12" i="21" s="1"/>
  <c r="E12" i="21" s="1"/>
  <c r="D46" i="21"/>
  <c r="E46" i="21" s="1"/>
  <c r="D39" i="21"/>
  <c r="E39" i="21" s="1"/>
  <c r="D38" i="21"/>
  <c r="E38" i="21" s="1"/>
  <c r="D37" i="21"/>
  <c r="E37" i="21" s="1"/>
  <c r="D36" i="21"/>
  <c r="E36" i="21" s="1"/>
  <c r="D33" i="21"/>
  <c r="E33" i="21" s="1"/>
  <c r="D32" i="21"/>
  <c r="E32" i="21" s="1"/>
  <c r="D29" i="21"/>
  <c r="E29" i="21" s="1"/>
  <c r="D11" i="21"/>
  <c r="E11" i="21" s="1"/>
  <c r="D10" i="21"/>
  <c r="E10" i="21" s="1"/>
  <c r="E21" i="21" l="1"/>
  <c r="D21" i="21"/>
  <c r="C21" i="21"/>
  <c r="D42" i="21"/>
  <c r="E42" i="21" s="1"/>
  <c r="C16" i="21"/>
  <c r="D45" i="21"/>
  <c r="E45" i="21" s="1"/>
  <c r="D20" i="21"/>
  <c r="E20" i="21" s="1"/>
  <c r="D47" i="21"/>
  <c r="E47" i="21" s="1"/>
  <c r="E16" i="21" l="1"/>
  <c r="D16" i="21"/>
  <c r="G8" i="20" l="1"/>
  <c r="A13" i="20"/>
  <c r="A16" i="20" s="1"/>
  <c r="A17" i="20" s="1"/>
  <c r="A18" i="20" s="1"/>
  <c r="A21" i="20" s="1"/>
  <c r="A28" i="20" s="1"/>
  <c r="A29" i="20" s="1"/>
  <c r="A30" i="20" s="1"/>
  <c r="A33" i="20" s="1"/>
  <c r="E11" i="20"/>
  <c r="G11" i="20" s="1"/>
  <c r="E12" i="20"/>
  <c r="G12" i="20" s="1"/>
  <c r="E13" i="20"/>
  <c r="G13" i="20" s="1"/>
  <c r="G16" i="20"/>
  <c r="E17" i="20"/>
  <c r="G17" i="20" s="1"/>
  <c r="E18" i="20"/>
  <c r="G18" i="20" s="1"/>
  <c r="G19" i="20"/>
  <c r="E20" i="20"/>
  <c r="G20" i="20" s="1"/>
  <c r="G21" i="20"/>
  <c r="G24" i="20"/>
  <c r="G27" i="20"/>
  <c r="E28" i="20"/>
  <c r="G28" i="20" s="1"/>
  <c r="G29" i="20"/>
  <c r="G30" i="20"/>
  <c r="G33" i="20"/>
  <c r="G34" i="20" s="1"/>
  <c r="G14" i="20" l="1"/>
  <c r="G9" i="20"/>
  <c r="G22" i="20"/>
  <c r="G25" i="20"/>
  <c r="G31" i="20"/>
  <c r="G8" i="19"/>
  <c r="G9" i="19" s="1"/>
  <c r="A11" i="19"/>
  <c r="A12" i="19" s="1"/>
  <c r="A13" i="19" s="1"/>
  <c r="A16" i="19" s="1"/>
  <c r="A19" i="19" s="1"/>
  <c r="A20" i="19" s="1"/>
  <c r="A21" i="19" s="1"/>
  <c r="A24" i="19" s="1"/>
  <c r="A25" i="19" s="1"/>
  <c r="A28" i="19" s="1"/>
  <c r="A29" i="19" s="1"/>
  <c r="A30" i="19" s="1"/>
  <c r="A31" i="19" s="1"/>
  <c r="A34" i="19" s="1"/>
  <c r="E11" i="19"/>
  <c r="G11" i="19" s="1"/>
  <c r="E12" i="19"/>
  <c r="G12" i="19" s="1"/>
  <c r="E13" i="19"/>
  <c r="G13" i="19" s="1"/>
  <c r="G16" i="19"/>
  <c r="G19" i="19"/>
  <c r="G20" i="19"/>
  <c r="G21" i="19"/>
  <c r="G24" i="19"/>
  <c r="G25" i="19"/>
  <c r="G28" i="19"/>
  <c r="G29" i="19"/>
  <c r="G30" i="19"/>
  <c r="G31" i="19"/>
  <c r="G34" i="19"/>
  <c r="G35" i="19" s="1"/>
  <c r="G35" i="20" l="1"/>
  <c r="G22" i="19"/>
  <c r="G32" i="19"/>
  <c r="G26" i="19"/>
  <c r="C44" i="21"/>
  <c r="D44" i="21" s="1"/>
  <c r="E44" i="21" s="1"/>
  <c r="G17" i="19"/>
  <c r="G14" i="19"/>
  <c r="G8" i="18"/>
  <c r="A9" i="18"/>
  <c r="A10" i="18" s="1"/>
  <c r="A11" i="18" s="1"/>
  <c r="A12" i="18" s="1"/>
  <c r="A13" i="18" s="1"/>
  <c r="A18" i="18" s="1"/>
  <c r="A19" i="18" s="1"/>
  <c r="A22" i="18" s="1"/>
  <c r="A23" i="18" s="1"/>
  <c r="A24" i="18" s="1"/>
  <c r="A27" i="18" s="1"/>
  <c r="A29" i="18" s="1"/>
  <c r="A30" i="18" s="1"/>
  <c r="A35" i="18" s="1"/>
  <c r="A36" i="18" s="1"/>
  <c r="A37" i="18" s="1"/>
  <c r="A40" i="18" s="1"/>
  <c r="A47" i="18" s="1"/>
  <c r="A50" i="18" s="1"/>
  <c r="G9" i="18"/>
  <c r="G10" i="18"/>
  <c r="G11" i="18"/>
  <c r="G12" i="18"/>
  <c r="G13" i="18"/>
  <c r="E14" i="18"/>
  <c r="G14" i="18" s="1"/>
  <c r="E17" i="18"/>
  <c r="G17" i="18" s="1"/>
  <c r="E18" i="18"/>
  <c r="G18" i="18" s="1"/>
  <c r="E19" i="18"/>
  <c r="G19" i="18" s="1"/>
  <c r="E22" i="18"/>
  <c r="G22" i="18" s="1"/>
  <c r="E23" i="18"/>
  <c r="G23" i="18" s="1"/>
  <c r="E24" i="18"/>
  <c r="G24" i="18" s="1"/>
  <c r="E25" i="18"/>
  <c r="G25" i="18" s="1"/>
  <c r="G26" i="18"/>
  <c r="G27" i="18"/>
  <c r="E28" i="18"/>
  <c r="G28" i="18" s="1"/>
  <c r="G29" i="18"/>
  <c r="G30" i="18"/>
  <c r="G33" i="18"/>
  <c r="G34" i="18"/>
  <c r="G35" i="18"/>
  <c r="G36" i="18"/>
  <c r="G37" i="18"/>
  <c r="G40" i="18"/>
  <c r="G41" i="18"/>
  <c r="G42" i="18"/>
  <c r="G45" i="18"/>
  <c r="G46" i="18"/>
  <c r="G47" i="18"/>
  <c r="G50" i="18"/>
  <c r="G51" i="18" s="1"/>
  <c r="C43" i="21" l="1"/>
  <c r="D43" i="21" s="1"/>
  <c r="E43" i="21" s="1"/>
  <c r="G38" i="18"/>
  <c r="G43" i="18"/>
  <c r="G15" i="18"/>
  <c r="G20" i="18"/>
  <c r="G36" i="20"/>
  <c r="G37" i="20" s="1"/>
  <c r="G48" i="18"/>
  <c r="G36" i="19"/>
  <c r="C41" i="21" s="1"/>
  <c r="D41" i="21" s="1"/>
  <c r="E41" i="21" s="1"/>
  <c r="G31" i="18"/>
  <c r="G8" i="17"/>
  <c r="A13" i="17"/>
  <c r="A14" i="17" s="1"/>
  <c r="A15" i="17" s="1"/>
  <c r="A18" i="17" s="1"/>
  <c r="A19" i="17" s="1"/>
  <c r="A20" i="17" s="1"/>
  <c r="A24" i="17" s="1"/>
  <c r="A29" i="17" s="1"/>
  <c r="A33" i="17" s="1"/>
  <c r="A34" i="17" s="1"/>
  <c r="A35" i="17" s="1"/>
  <c r="A38" i="17" s="1"/>
  <c r="A39" i="17" s="1"/>
  <c r="A40" i="17" s="1"/>
  <c r="A41" i="17" s="1"/>
  <c r="A44" i="17" s="1"/>
  <c r="E9" i="17"/>
  <c r="G9" i="17" s="1"/>
  <c r="G10" i="17"/>
  <c r="E13" i="17"/>
  <c r="G13" i="17" s="1"/>
  <c r="E14" i="17"/>
  <c r="G14" i="17" s="1"/>
  <c r="E15" i="17"/>
  <c r="G15" i="17" s="1"/>
  <c r="E18" i="17"/>
  <c r="G18" i="17" s="1"/>
  <c r="E19" i="17"/>
  <c r="G19" i="17" s="1"/>
  <c r="E20" i="17"/>
  <c r="G20" i="17" s="1"/>
  <c r="G21" i="17"/>
  <c r="G22" i="17"/>
  <c r="E23" i="17"/>
  <c r="G23" i="17" s="1"/>
  <c r="E24" i="17"/>
  <c r="G24" i="17" s="1"/>
  <c r="G27" i="17"/>
  <c r="G28" i="17"/>
  <c r="E29" i="17"/>
  <c r="G29" i="17" s="1"/>
  <c r="G32" i="17"/>
  <c r="G33" i="17"/>
  <c r="G34" i="17"/>
  <c r="G35" i="17"/>
  <c r="G38" i="17"/>
  <c r="G39" i="17"/>
  <c r="G40" i="17"/>
  <c r="G41" i="17"/>
  <c r="G44" i="17"/>
  <c r="G45" i="17" s="1"/>
  <c r="G52" i="18" l="1"/>
  <c r="C35" i="21" s="1"/>
  <c r="C34" i="21" s="1"/>
  <c r="D34" i="21" s="1"/>
  <c r="E34" i="21" s="1"/>
  <c r="G42" i="17"/>
  <c r="G37" i="19"/>
  <c r="G38" i="19" s="1"/>
  <c r="G30" i="17"/>
  <c r="G36" i="17"/>
  <c r="C40" i="21"/>
  <c r="D40" i="21" s="1"/>
  <c r="E40" i="21" s="1"/>
  <c r="G25" i="17"/>
  <c r="G16" i="17"/>
  <c r="G11" i="17"/>
  <c r="D35" i="21" l="1"/>
  <c r="E35" i="21" s="1"/>
  <c r="G53" i="18"/>
  <c r="G54" i="18" s="1"/>
  <c r="G46" i="17"/>
  <c r="C31" i="21" s="1"/>
  <c r="D31" i="21" s="1"/>
  <c r="E31" i="21" s="1"/>
  <c r="G47" i="17" l="1"/>
  <c r="G48" i="17" s="1"/>
  <c r="C30" i="21"/>
  <c r="C48" i="21" s="1"/>
  <c r="D48" i="21" s="1"/>
  <c r="E48" i="21" s="1"/>
  <c r="C49" i="21" l="1"/>
  <c r="D30" i="21"/>
  <c r="E30" i="21" s="1"/>
  <c r="G9" i="16"/>
  <c r="C24" i="21" s="1"/>
  <c r="E13" i="4"/>
  <c r="E14" i="4"/>
  <c r="G14" i="4" s="1"/>
  <c r="E15" i="4"/>
  <c r="G15" i="4" s="1"/>
  <c r="E17" i="4"/>
  <c r="G17" i="4" s="1"/>
  <c r="E18" i="4"/>
  <c r="G18" i="4" s="1"/>
  <c r="E19" i="4"/>
  <c r="G19" i="4" s="1"/>
  <c r="E21" i="4"/>
  <c r="G21" i="4" s="1"/>
  <c r="E24" i="4"/>
  <c r="G24" i="4" s="1"/>
  <c r="E25" i="4"/>
  <c r="G25" i="4" s="1"/>
  <c r="E28" i="4"/>
  <c r="G28" i="4" s="1"/>
  <c r="E29" i="4"/>
  <c r="G29" i="4" s="1"/>
  <c r="E31" i="4"/>
  <c r="G31" i="4" s="1"/>
  <c r="E32" i="4"/>
  <c r="G32" i="4" s="1"/>
  <c r="E34" i="4"/>
  <c r="G34" i="4" s="1"/>
  <c r="E35" i="4"/>
  <c r="G35" i="4" s="1"/>
  <c r="E36" i="4"/>
  <c r="G36" i="4" s="1"/>
  <c r="E37" i="4"/>
  <c r="G37" i="4" s="1"/>
  <c r="E40" i="4"/>
  <c r="G40" i="4" s="1"/>
  <c r="E43" i="4"/>
  <c r="G43" i="4" s="1"/>
  <c r="E44" i="4"/>
  <c r="G44" i="4" s="1"/>
  <c r="E49" i="4"/>
  <c r="G49" i="4" s="1"/>
  <c r="E50" i="4"/>
  <c r="G50" i="4" s="1"/>
  <c r="E55" i="4"/>
  <c r="G55" i="4" s="1"/>
  <c r="E56" i="4"/>
  <c r="G56" i="4" s="1"/>
  <c r="E57" i="4"/>
  <c r="G57" i="4" s="1"/>
  <c r="E58" i="4"/>
  <c r="G58" i="4" s="1"/>
  <c r="E59" i="4"/>
  <c r="G59" i="4" s="1"/>
  <c r="E60" i="4"/>
  <c r="G60" i="4" s="1"/>
  <c r="E61" i="4"/>
  <c r="G61" i="4" s="1"/>
  <c r="E62" i="4"/>
  <c r="G62" i="4" s="1"/>
  <c r="E63" i="4"/>
  <c r="G63" i="4" s="1"/>
  <c r="E64" i="4"/>
  <c r="G64" i="4" s="1"/>
  <c r="E65" i="4"/>
  <c r="G65" i="4" s="1"/>
  <c r="E69" i="4"/>
  <c r="G69" i="4" s="1"/>
  <c r="E71" i="4"/>
  <c r="G71" i="4" s="1"/>
  <c r="E72" i="4"/>
  <c r="G72" i="4" s="1"/>
  <c r="E73" i="4"/>
  <c r="G73" i="4" s="1"/>
  <c r="E74" i="4"/>
  <c r="G74" i="4" s="1"/>
  <c r="E76" i="4"/>
  <c r="G76" i="4" s="1"/>
  <c r="D24" i="21" l="1"/>
  <c r="E24" i="21"/>
  <c r="A13" i="4"/>
  <c r="A14" i="4" s="1"/>
  <c r="A15" i="4" s="1"/>
  <c r="G13" i="4"/>
  <c r="E66" i="4"/>
  <c r="G66" i="4" s="1"/>
  <c r="E67" i="4"/>
  <c r="G67" i="4" s="1"/>
  <c r="E49" i="21"/>
  <c r="D49" i="21"/>
  <c r="F39" i="9"/>
  <c r="C15" i="21" s="1"/>
  <c r="G79" i="4" l="1"/>
  <c r="C8" i="21" s="1"/>
  <c r="D8" i="21" s="1"/>
  <c r="E8" i="21" s="1"/>
  <c r="D15" i="21"/>
  <c r="C9" i="21"/>
  <c r="A17" i="4"/>
  <c r="A18" i="4" s="1"/>
  <c r="E15" i="21" l="1"/>
  <c r="D9" i="21"/>
  <c r="A19" i="4"/>
  <c r="A21" i="4"/>
  <c r="E9" i="21" l="1"/>
  <c r="A24" i="4"/>
  <c r="A25" i="4" l="1"/>
  <c r="A28" i="4" s="1"/>
  <c r="A29" i="4" l="1"/>
  <c r="A31" i="4" l="1"/>
  <c r="A32" i="4" s="1"/>
  <c r="A34" i="4" s="1"/>
  <c r="A35" i="4" s="1"/>
  <c r="A36" i="4" s="1"/>
  <c r="A37" i="4" s="1"/>
  <c r="A40" i="4" s="1"/>
  <c r="A43" i="4" s="1"/>
  <c r="A44" i="4" s="1"/>
  <c r="A47" i="4" s="1"/>
  <c r="A48" i="4" s="1"/>
  <c r="A49" i="4" s="1"/>
  <c r="A50" i="4" s="1"/>
  <c r="A51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9" i="4" s="1"/>
  <c r="A71" i="4" s="1"/>
  <c r="A72" i="4" s="1"/>
  <c r="A73" i="4" s="1"/>
  <c r="A74" i="4" s="1"/>
  <c r="A76" i="4" s="1"/>
  <c r="A78" i="4" s="1"/>
  <c r="D7" i="21" l="1"/>
  <c r="E7" i="21" s="1"/>
  <c r="C27" i="21" l="1"/>
  <c r="C50" i="21" s="1"/>
  <c r="D26" i="21"/>
  <c r="E26" i="21" l="1"/>
  <c r="D27" i="21"/>
  <c r="D50" i="21" s="1"/>
  <c r="E27" i="21" l="1"/>
  <c r="E50" i="21" l="1"/>
</calcChain>
</file>

<file path=xl/sharedStrings.xml><?xml version="1.0" encoding="utf-8"?>
<sst xmlns="http://schemas.openxmlformats.org/spreadsheetml/2006/main" count="4508" uniqueCount="1787">
  <si>
    <t>LP</t>
  </si>
  <si>
    <t>Wartość</t>
  </si>
  <si>
    <t>netto</t>
  </si>
  <si>
    <t>podatek VAT 23%</t>
  </si>
  <si>
    <t>brutto</t>
  </si>
  <si>
    <t>- kanalizacja sanitarna</t>
  </si>
  <si>
    <t>- kanalizacja deszczowa</t>
  </si>
  <si>
    <t>- kanalizacja ogólnospławna</t>
  </si>
  <si>
    <t>- sieć wodociągowa</t>
  </si>
  <si>
    <t>- monitoring</t>
  </si>
  <si>
    <t>a</t>
  </si>
  <si>
    <t>b</t>
  </si>
  <si>
    <t>c</t>
  </si>
  <si>
    <t>d</t>
  </si>
  <si>
    <t>e</t>
  </si>
  <si>
    <t>f</t>
  </si>
  <si>
    <t>Specjalność kolejowa</t>
  </si>
  <si>
    <t>Montaż stojaków rowerowych</t>
  </si>
  <si>
    <t>SPECJALNOŚĆ DROGOWA</t>
  </si>
  <si>
    <t>Lp.</t>
  </si>
  <si>
    <t>Nr spec. techn.</t>
  </si>
  <si>
    <t>Opis robót</t>
  </si>
  <si>
    <t>j.m.</t>
  </si>
  <si>
    <t>Ilość</t>
  </si>
  <si>
    <t>Cena</t>
  </si>
  <si>
    <t>1</t>
  </si>
  <si>
    <t>Roboty przygotowawcze</t>
  </si>
  <si>
    <t>1
d.1</t>
  </si>
  <si>
    <t>D-01.01.01.</t>
  </si>
  <si>
    <t>Ochrona i odtworzenie punktu poziomej i pionowej osnowy geodezyjnej</t>
  </si>
  <si>
    <t>szt.</t>
  </si>
  <si>
    <t>2
d.1</t>
  </si>
  <si>
    <t>Uzupełnienie sieci punktów osnowy geodezyjnej poziomej</t>
  </si>
  <si>
    <t>3
d.1</t>
  </si>
  <si>
    <t>Uzupełnienie sieci punktów osnowy geodezyjnej pionowej</t>
  </si>
  <si>
    <t>2</t>
  </si>
  <si>
    <t>Roboty rozbiórkowe</t>
  </si>
  <si>
    <t>2.1</t>
  </si>
  <si>
    <t>Rozbiórka elementów drogowych oraz innych obiektów budowlanych</t>
  </si>
  <si>
    <t>4
d.2.1</t>
  </si>
  <si>
    <t>D-01.02.04.</t>
  </si>
  <si>
    <t>Rozbiórka obrzeży betonowych na podsypce z ławą betonową wraz z oczyszczeniem, paletowaniem i wywozem na składowisko Inwestora (transport do 10 km)</t>
  </si>
  <si>
    <t>m</t>
  </si>
  <si>
    <t>5
d.2.1</t>
  </si>
  <si>
    <t>Rozbiórka obrzeży betonowych na podsypce z ławą betonową wraz wywozem na składowisko Inwestora (transport do 10 km)</t>
  </si>
  <si>
    <t>6
d.2.1</t>
  </si>
  <si>
    <t>Rozebranie krawężników betonowych na podsypce z ławą betonową wraz z oczyszczeniem, paletowaniem i wywozem na składowisko Inwestora (transport do 10 km)</t>
  </si>
  <si>
    <t>7
d.2.1</t>
  </si>
  <si>
    <t>Rozebranie krawężników betonowych na podsypce z ławą betonową wraz z wywozem na składowisko Inwestora (transport do 10 km)</t>
  </si>
  <si>
    <t>8
d.2.1</t>
  </si>
  <si>
    <t>Rozebranie krawężników kamiennych na podsypce z ławą betonową wraz z oczyszczeniem, paletowaniem i wywozem na składowisko Inwestora (transport do 10 km)</t>
  </si>
  <si>
    <t>9
d.2.1</t>
  </si>
  <si>
    <t>Rozebranie krawężników kamiennych na podsypce z ławą betonową wraz z wywozem na składowisko Inwestora (transport do 10 km)</t>
  </si>
  <si>
    <t>10
d.2.1</t>
  </si>
  <si>
    <t>Rozbiórka podbudowy z kruszywa o średniej gr. 40 cm wraz z wywozem na składowisko Wykonawcy i utylizacją</t>
  </si>
  <si>
    <t>m2</t>
  </si>
  <si>
    <t>11
d.2.1</t>
  </si>
  <si>
    <t>Rozebranie podbudowy z kruszywa i bruku kamiennego gr. śr. 28 cm wraz z oczyszczeniem, paletowaniem i wywozem na składowisko Inwestora (transport do 10 km)</t>
  </si>
  <si>
    <t>12
d.2.1</t>
  </si>
  <si>
    <t>Rozebranie podbudowy z kruszywa łamanego gr. śr. 7 cm  wraz z wywozem na składowisko Wykonawcy i utylizacją</t>
  </si>
  <si>
    <t>13
d.2.1</t>
  </si>
  <si>
    <t>Rozebranie podbudowy z bruku kamiennego gr. śr. 13 cm  wraz z oczyszczeniem, paletowaniem i wywozem na składowisko Inwestora (transport do 10 km)</t>
  </si>
  <si>
    <t>14
d.2.1</t>
  </si>
  <si>
    <t>Rozebranie podbudowy z bruku kamiennego gr. śr. 15 cm wraz z oczyszczeniem, paletowaniem i wywozem na składowisko Inwestora (transport do 10 km)</t>
  </si>
  <si>
    <t>15
d.2.1</t>
  </si>
  <si>
    <t>Rozebranie podbudowy z bruku kamiennego z kamieniami polnymi gr. śr. 22 cm wraz z oczyszczeniem, paletowaniem i wywozem na składowisko Inwestora (transport do 10 km)</t>
  </si>
  <si>
    <t>16
d.2.1</t>
  </si>
  <si>
    <t>Rozebranie podbudowy z betonu cementowego gr. śr. 15 cm wraz z wywozem na składowisko Wykonawcy i utylizacją</t>
  </si>
  <si>
    <t>17
d.2.1</t>
  </si>
  <si>
    <t>Rozebranie podbudowy z kruszywa łamanego gr. śr. 13 cm  wraz z wywozem na składowisko Wykonawcy i utylizacją</t>
  </si>
  <si>
    <t>18
d.2.1</t>
  </si>
  <si>
    <t>Rozebranie podbudowy z bruku kamiennego gr. śr. 10 cm wraz z oczyszczeniem, paletowaniem i wywozem na składowisko Inwestora (transport do 10 km)</t>
  </si>
  <si>
    <t>19
d.2.1</t>
  </si>
  <si>
    <t>Rozebranie nawierzchni z kostki kamiennej wraz  z oczyszczeniem, paletowaniem i wywozem na składowisko Inwestora (transport do 10 km)</t>
  </si>
  <si>
    <t>20
d.2.1</t>
  </si>
  <si>
    <t>Rozebranie nawierzchni z kostki kamiennej wraz z wywozem na składowisko Inwestora (transport do 10 km)</t>
  </si>
  <si>
    <t>21
d.2.1</t>
  </si>
  <si>
    <t>Rozebranie nawierzchni z kruszywa gr. 20 cm wraz z wywozem i utylizacją na składowisko Wykonawcy</t>
  </si>
  <si>
    <t>22
d.2.1</t>
  </si>
  <si>
    <t>Rozebranie nawierzchni z betonowej kostki brukowej na podsypce wraz z oczyszczeniem, paletowaniem i wywozem na składowisko Inwestora (transport do 10 km)</t>
  </si>
  <si>
    <t>23
d.2.1</t>
  </si>
  <si>
    <t>Rozebranie nawierzchni z betonowej kostki brukowej na podsypce wraz z wywozem na składowisko Inwestora (transport do 10 km)</t>
  </si>
  <si>
    <t>24
d.2.1</t>
  </si>
  <si>
    <t>Rozebranie nawierzchni z płyt betonowych (prostokątnych) na podsypce wraz z oczyszczeniem, paletowaniem i wywozem na składowisko Inwestora (transport do 10 km)</t>
  </si>
  <si>
    <t>25
d.2.1</t>
  </si>
  <si>
    <t>Rozebranie nawierzchni z płyt betonowych (prostokątnych) na podsypce wraz z wywozem na składowisko Inwestora (transport do 10 km)</t>
  </si>
  <si>
    <t>26
d.2.1</t>
  </si>
  <si>
    <t>Rozebranie nawierzchni z płyt ażurowych na podsypce wraz z wywozem i utylizacją</t>
  </si>
  <si>
    <t>27
d.2.1</t>
  </si>
  <si>
    <t>Rozebranie nawierzchni z trylinki na podsypce wraz z oczyszczeniem, paletowaniem i wywozem na składowisko Inwestora (transport do 10 km)</t>
  </si>
  <si>
    <t>28
d.2.1</t>
  </si>
  <si>
    <t>Rozebranie nawierzchni z trylinki na podsypce wraz z wywozem na składowisko Inwestora (transport do 10 km)</t>
  </si>
  <si>
    <t>29
d.2.1</t>
  </si>
  <si>
    <t>Rozebranie baneru reklamowego wraz z wywozem na składowisko Wykonawcy wraz z utylizacją</t>
  </si>
  <si>
    <t>kpl.</t>
  </si>
  <si>
    <t>30
d.2.1</t>
  </si>
  <si>
    <t>Rozebranie ścieku przykrawężnikowego z betonowej kostki brukowej na podsypce wraz z wywozem i utylizacją</t>
  </si>
  <si>
    <t>31
d.2.1</t>
  </si>
  <si>
    <t>Rozebranie wiaty przystankowej wraz z wywozem na składowisko Wykonawcy wraz z utylizacją</t>
  </si>
  <si>
    <t>32
d.2.1</t>
  </si>
  <si>
    <t>Rozebranie koszy na śmieci wraz z wywozem na składowisko Wykonawcy wraz z utylizacją</t>
  </si>
  <si>
    <t>33
d.2.1</t>
  </si>
  <si>
    <t>Rozebranie znaków drogowych ze słupkami wraz z wywozem i utylizacją</t>
  </si>
  <si>
    <t>34
d.2.1</t>
  </si>
  <si>
    <t>Usunięcie donic wraz z wywozem na składowisko Wykonawcy wraz z utylizacją</t>
  </si>
  <si>
    <t>35
d.2.1</t>
  </si>
  <si>
    <t>Rozebranie stojaków rowerowych wraz z wywozem i utylizacją</t>
  </si>
  <si>
    <t>36
d.2.1</t>
  </si>
  <si>
    <t>Usunięcie istniejącego oznakowania poziomego wraz z wywozem na składowisko Wykonawcy wraz z utylizacją</t>
  </si>
  <si>
    <t>37
d.2.1</t>
  </si>
  <si>
    <t>Rozebranie istniejących urządzeń bezpieczeństwa (U-6a, U-18a, U-18b)</t>
  </si>
  <si>
    <t>38
d.2.1</t>
  </si>
  <si>
    <t>Rozebranie stalowej bariery drogowej wraz z wywozem na składowisko Wykonawcy wraz z utylizacją</t>
  </si>
  <si>
    <t>39
d.2.1</t>
  </si>
  <si>
    <t>Rozebranie ściany oporowej o szerokości do 40 cm wraz z wywozem na składowisko Wykonawcy wraz z utylizacją</t>
  </si>
  <si>
    <t>2.2</t>
  </si>
  <si>
    <t>Rozbiórka lub regulacja bram i furtek</t>
  </si>
  <si>
    <t>40
d.2.2</t>
  </si>
  <si>
    <t>Rozbiórka ogrodzenia z siatki metalowej, słupkami metalowymi i podmurówką betonową (posesja nr 81)</t>
  </si>
  <si>
    <t>41
d.2.2</t>
  </si>
  <si>
    <t>Rozbiórka bramy metalowej wraz z murowanym słupkami klinkierowymi napędem bramy (posesja nr 81)</t>
  </si>
  <si>
    <t>42
d.2.2</t>
  </si>
  <si>
    <t>Rozebranie furtki metalowej wraz z murowanymi słupkami klinkierowymi (posesja nr 81)</t>
  </si>
  <si>
    <t>43
d.2.2</t>
  </si>
  <si>
    <t>Regulacja wysokościowa bramy metalowej (posesja nr 79a)</t>
  </si>
  <si>
    <t>44
d.2.2</t>
  </si>
  <si>
    <t>Regulacja wysokościowa bramy metalowej (posesja nr 63)</t>
  </si>
  <si>
    <t>45
d.2.2</t>
  </si>
  <si>
    <t>Regulacja wysokościowa bramy metalowej (posesja nr 63a)</t>
  </si>
  <si>
    <t>46
d.2.2</t>
  </si>
  <si>
    <t>Regulacja wysokościowa furtki metalowej (posesja nr 63a)</t>
  </si>
  <si>
    <t>47
d.2.2</t>
  </si>
  <si>
    <t>Regulacja wysokościowa bramy drewnianej na stelażu metalowym (posesja nr 94 ul. Serbska)</t>
  </si>
  <si>
    <t>48
d.2.2</t>
  </si>
  <si>
    <t>Regulacja wysokościowa bramy metalowej (posesja nr 90)</t>
  </si>
  <si>
    <t>49
d.2.2</t>
  </si>
  <si>
    <t>Regulacja wysokościowa bramy metalowej (posesja nr 84)</t>
  </si>
  <si>
    <t>50
d.2.2</t>
  </si>
  <si>
    <t>Regulacja wysokościowa bramy podwójnej z przęseł drewnianych na słupkach murowanych z cegły (posesja nr 52)</t>
  </si>
  <si>
    <t>51
d.2.2</t>
  </si>
  <si>
    <t>Regulacja wysokościowa furtki przęsło metalowe pełne (posesja nr 52)</t>
  </si>
  <si>
    <t>52
d.2.2</t>
  </si>
  <si>
    <t>Rozebranie ogrodzenia z siatki metalowej wraz ze słupkami metalowymi (posesja nr 51)</t>
  </si>
  <si>
    <t>53
d.2.2</t>
  </si>
  <si>
    <t>Regulacja wysokościowa bramy metalowej (działka 87)</t>
  </si>
  <si>
    <t>54
d.2.2</t>
  </si>
  <si>
    <t>Regulacja wysokościowa furtki metalowej (działka 87)</t>
  </si>
  <si>
    <t>55
d.2.2</t>
  </si>
  <si>
    <t>Regulacja wysokościwa bramy metalowej (posesja nr 34)</t>
  </si>
  <si>
    <t>56
d.2.2</t>
  </si>
  <si>
    <t>Rozbranie ogrodzenia z siatki metalowej na słupkach metalowych (posesja nr 34)</t>
  </si>
  <si>
    <t>57
d.2.2</t>
  </si>
  <si>
    <t>Regulacja wysokościowa bramy metalowej (posesja nr 27)</t>
  </si>
  <si>
    <t>58
d.2.2</t>
  </si>
  <si>
    <t>Regulacja wysokościwa bramy metalowej (posesja nr 25)</t>
  </si>
  <si>
    <t>59
d.2.2</t>
  </si>
  <si>
    <t>Regulacja wysokościowa furtki metalowej (posesja nr 25)</t>
  </si>
  <si>
    <t>60
d.2.2</t>
  </si>
  <si>
    <t>Regulacja wysokościowa furtki metalowej (posesja nr 21)</t>
  </si>
  <si>
    <t>61
d.2.2</t>
  </si>
  <si>
    <t>Regulacja wysokościowa bramy metalowej (posesja nr 21)</t>
  </si>
  <si>
    <t>62
d.2.2</t>
  </si>
  <si>
    <t>Regulacja wysokościowa bramy metalowej (posesja nr 19c)</t>
  </si>
  <si>
    <t>63
d.2.2</t>
  </si>
  <si>
    <t>Regulacja wysokościowa furtki metalowej (posesja nr 19)</t>
  </si>
  <si>
    <t>64
d.2.2</t>
  </si>
  <si>
    <t>Regulacja wysokościowa bramy metalowej (posesja nr 19)</t>
  </si>
  <si>
    <t>65
d.2.2</t>
  </si>
  <si>
    <t>Regulacja wysokościowa bramy metalowej (posesja nr 19b)</t>
  </si>
  <si>
    <t>66
d.2.2</t>
  </si>
  <si>
    <t>Regulacja wysokościowa furtki metalowej (posesja nr 19b)</t>
  </si>
  <si>
    <t>67
d.2.2</t>
  </si>
  <si>
    <t>Rozebranie ogrodzenia z siatki metalowej ze słupkami metalowymi i podmurówką betonową (posesja nr 17)</t>
  </si>
  <si>
    <t>68
d.2.2</t>
  </si>
  <si>
    <t>Rozebranie ogrodzenia z siatki metalowej z słupkami metalowymi i podmurówką betonową (działka nr 1/3)</t>
  </si>
  <si>
    <t>3</t>
  </si>
  <si>
    <t>Roboty ziemne</t>
  </si>
  <si>
    <t>69
d.3</t>
  </si>
  <si>
    <t>D-02.00.01. i D-02.01.01.</t>
  </si>
  <si>
    <t>Wykonanie wykopów z zabezpieczeniem istniejącej sieci uzbrojenia terenu na czas robót oraz z transportem urobku na składowisko Wykonawcy z utylizacją</t>
  </si>
  <si>
    <t>m3</t>
  </si>
  <si>
    <t>70
d.3</t>
  </si>
  <si>
    <t>D-02.00.01 i D-02.03.01.</t>
  </si>
  <si>
    <t>Formowanie nasypów o wysokości do 3,0 m z zabezpieczeniem istniejącej sieci uzbrojenia terenu na czas robót oraz z zagęszczeniem nasypu, z piasku dostarczanego środkami transportu kołowego</t>
  </si>
  <si>
    <t>4</t>
  </si>
  <si>
    <t>Podbudowy</t>
  </si>
  <si>
    <t>71
d.4</t>
  </si>
  <si>
    <t>D-04.01.01.</t>
  </si>
  <si>
    <t>Mechaniczne profilowanie i zagęszczenie podłoża pod warstwy konstrukcyjne nawierzchni</t>
  </si>
  <si>
    <t>72
d.4</t>
  </si>
  <si>
    <t>D-04.04.02.</t>
  </si>
  <si>
    <t>Wykonanie podbudowy zasadniczej z mieszanki niezwiązanej z kruszywem C90/3 o uziarnieniu 0/31,5 mm, grubość warstwy po zagęszczeniu 20 cm</t>
  </si>
  <si>
    <t>73
d.4</t>
  </si>
  <si>
    <t>74
d.4</t>
  </si>
  <si>
    <t>75
d.4</t>
  </si>
  <si>
    <t>Wykonanie podbudowy zasadniczej z mieszanki niezwiązanej z kruszywem C90/3 o uziarnieniu 0/31,5 mm, grubość warstwy po zagęszczeniu 15 cm</t>
  </si>
  <si>
    <t>76
d.4</t>
  </si>
  <si>
    <t>D-04.05.01.</t>
  </si>
  <si>
    <t>Wykonanie mieszanki związanej cementem C 1,5/2,0 gr. 30 cm</t>
  </si>
  <si>
    <t>77
d.4</t>
  </si>
  <si>
    <t>78
d.4</t>
  </si>
  <si>
    <t>Wykonanie mieszanki związanej cementem C 1,5/2,0 gr. 20 cm</t>
  </si>
  <si>
    <t>79
d.4</t>
  </si>
  <si>
    <t>Wykonanie mieszanki związanej cementem C 1,5/2,0 gr. 15 cm</t>
  </si>
  <si>
    <t>80
d.4</t>
  </si>
  <si>
    <t>Wykonanie mieszanki związanej cementem C 3/4 gr. 10 cm</t>
  </si>
  <si>
    <t>81
d.4</t>
  </si>
  <si>
    <t>82
d.4</t>
  </si>
  <si>
    <t>83
d.4</t>
  </si>
  <si>
    <t>84
d.4</t>
  </si>
  <si>
    <t>D-04.06.01.</t>
  </si>
  <si>
    <t>85
d.4</t>
  </si>
  <si>
    <t>Wykonanie podbudowy z betonu C 8/10 gr. 20 cm</t>
  </si>
  <si>
    <t>86
d.4</t>
  </si>
  <si>
    <t>D-04.06.02.</t>
  </si>
  <si>
    <t>Wykonanie podbudowy z betonu C 16/20 gr. 20 cm</t>
  </si>
  <si>
    <t>Wykonanie podbudowy z betonu C 16/20 grubość średnia 31 cm</t>
  </si>
  <si>
    <t>D-04.07.01.</t>
  </si>
  <si>
    <t>Wykonanie podbudowy z betonu asfaltowego z AC 22 P 35/50 - grubość warstwy po zagęszczeniu  gr. 7 cm</t>
  </si>
  <si>
    <t>Wykonanie podbudowy z betonu asfaltowego z AC 22 P 35/50 - grubość warstwy po zagęszczeniu  gr. 10 cm</t>
  </si>
  <si>
    <t>5</t>
  </si>
  <si>
    <t>Nawierzchnie</t>
  </si>
  <si>
    <t>90
d.5</t>
  </si>
  <si>
    <t>D-05.03.13.</t>
  </si>
  <si>
    <t>Mechaniczne oczyszczenie i skropienie emulsją asfaltową warstw bitumicznych w ilości 0,2-0,4 kg/m2</t>
  </si>
  <si>
    <t>91
d.5</t>
  </si>
  <si>
    <t>D-05.03.05a. D-05.03.05b.</t>
  </si>
  <si>
    <t>Mechaniczne oczyszczenie i skropienie emulsją asfaltową warstw niebitumicznych w ilości 0,5-0,7 kg/m2</t>
  </si>
  <si>
    <t>92
d.5</t>
  </si>
  <si>
    <t>Nawierzchnia z mieszanek mineralno-asfaltowych - warstwa ścieralna z SMA 8 PMB 45/80 – 55, grubość warstwy po zagęszczeniu 4 cm</t>
  </si>
  <si>
    <t>93
d.5</t>
  </si>
  <si>
    <t>D-05.03.05a.</t>
  </si>
  <si>
    <t>Nawierzchnia z mieszanek mineralno-asfaltowych - warstwa ścieralna z AC 8 S 50/70, grubość warstwy po zagęszczeniu 4 cm</t>
  </si>
  <si>
    <t>94
d.5</t>
  </si>
  <si>
    <t>Nawierzchnia z mieszanek mineralno-asfaltowych - warstwa ścieralna z AC 8 S 50/70, grubość warstwy po zagęszczeniu 7 cm</t>
  </si>
  <si>
    <t>95
d.5</t>
  </si>
  <si>
    <t>D-05.03.05b.</t>
  </si>
  <si>
    <t>Nawierzchnia z mieszanek mineralno-asfaltowych - warstwa wiążąca z AC 16 W 50/70, grubość warstwy po zagęszczeniu 5 cm</t>
  </si>
  <si>
    <t>96
d.5</t>
  </si>
  <si>
    <t>Nawierzchnia z mieszanek mineralno-asfaltowych - warstwa wiążąca z AC 16 W 50/70, grubość warstwy po zagęszczeniu 6 cm</t>
  </si>
  <si>
    <t>97
d.5</t>
  </si>
  <si>
    <t>Nawierzchnia z mieszanek mineralno-asfaltowych - warstwa wiążąca z AC 16 W 50/70, grubość warstwy po zagęszczeniu 8 cm</t>
  </si>
  <si>
    <t>98
d.5</t>
  </si>
  <si>
    <t>D-05.03.23.</t>
  </si>
  <si>
    <t>99
d.5</t>
  </si>
  <si>
    <t>100
d.5</t>
  </si>
  <si>
    <t>101
d.5</t>
  </si>
  <si>
    <t>D-05.03.01.</t>
  </si>
  <si>
    <t>Nawierzchnie z kostki kamiennej, na podsypce cementowo-piaskowej, przy wysokości kostki: 9/11 cm z wypełnieniem spoin zaprawą na bazie żywic epoksydowych</t>
  </si>
  <si>
    <t>102
d.5</t>
  </si>
  <si>
    <t>Nawierzchnie z kostki kamiennej, na podsypce cementowo-piaskowej, przy wysokości kostki: 15/17 cm z wypełnieniem spoin zaprawą na bazie żywic epoksydowych</t>
  </si>
  <si>
    <t>103
d.5</t>
  </si>
  <si>
    <t>D-05.01.03.</t>
  </si>
  <si>
    <t>Nawierzchnia z kruszywa C90/3 o uziarnieniu 0/31,5 mm, grubość warstwy po zagęszczeniu 15 cm</t>
  </si>
  <si>
    <t>104
d.5</t>
  </si>
  <si>
    <t>Nawierzchnia z kruszywa C90/3 o uziarnieniu 0/63 mm, grubość warstwy po zagęszczeniu 15 cm</t>
  </si>
  <si>
    <t>105
d.5</t>
  </si>
  <si>
    <t>Nawiązanie wysokościowe zjazdów z betonowej kostki brukowej (kostka z odzysku), na podsypce cementowo-piaskowej 1:3 gr. 5 cm wraz z wypełnieniem spoin</t>
  </si>
  <si>
    <t>106
d.5</t>
  </si>
  <si>
    <t>Przełożenie nawierzchni chodnika z kostki betonowej (kostka z odzysku), na podsypce cementowo-piaskowej 1:3 gr. 5 cm wraz z wypełnieniem spoin</t>
  </si>
  <si>
    <t>107
d.5</t>
  </si>
  <si>
    <t>D-05.03.26a.</t>
  </si>
  <si>
    <t>Ułożenie geosiatki o włóknach szklanych wstępnie przesączona asfaltem (bez uwzględnienia zakładów)</t>
  </si>
  <si>
    <t>108
d.5</t>
  </si>
  <si>
    <t>109
d.5</t>
  </si>
  <si>
    <t>D-05.03.11.</t>
  </si>
  <si>
    <t>Wykonanie frezowania nawierzchni asfaltowych z odwiezieniem urobku na odl. do 10 km na składowisko Inwestora, średnia grubość 13 cm</t>
  </si>
  <si>
    <t>Wykonanie frezowania nawierzchni asfaltowych z odwiezieniem urobku na odl. do 10 km na składowisko Inwestora, średnia grubość 8 cm</t>
  </si>
  <si>
    <t>Wykonanie frezowania nawierzchni asfaltowych z odwiezieniem urobku na odl. do 10 km na składowisko Inwestora, średnia grubość 5 cm</t>
  </si>
  <si>
    <t>6</t>
  </si>
  <si>
    <t>Elementy drogi</t>
  </si>
  <si>
    <t>112
d.6</t>
  </si>
  <si>
    <t>D-08.01.02.</t>
  </si>
  <si>
    <t>Krawężniki kamienne o wymiarach: 15/21x30 cm</t>
  </si>
  <si>
    <t>113
d.6</t>
  </si>
  <si>
    <t>Ławy betonowe z oporem, C 12/15 pod krawężniki</t>
  </si>
  <si>
    <t>114
d.6</t>
  </si>
  <si>
    <t>Krawężniki kamienne 15x30 cm (typ drogowy)</t>
  </si>
  <si>
    <t>115
d.6</t>
  </si>
  <si>
    <t>116
d.6</t>
  </si>
  <si>
    <t>Krawężniki kamienne 15x30 cm (typ uliczny) łukowy</t>
  </si>
  <si>
    <t>117
d.6</t>
  </si>
  <si>
    <t>118
d.6</t>
  </si>
  <si>
    <t>D-08.01.01.</t>
  </si>
  <si>
    <t>Krawężniki betonowe o wymiarach: 20x30 cm (typ drogowy)</t>
  </si>
  <si>
    <t>119
d.6</t>
  </si>
  <si>
    <t>120
d.6</t>
  </si>
  <si>
    <t>Krawężniki betonowe o wymiarach: 15x30 cm (typ uliczny)</t>
  </si>
  <si>
    <t>121
d.6</t>
  </si>
  <si>
    <t>122
d.6</t>
  </si>
  <si>
    <t>Krawężniki betonowe o wymiarach: 15x22 cm (typ najazdowy)</t>
  </si>
  <si>
    <t>123
d.6</t>
  </si>
  <si>
    <t>124
d.6</t>
  </si>
  <si>
    <t>Krawężniki betonowe o wymiarach: 12x25 cm</t>
  </si>
  <si>
    <t>125
d.6</t>
  </si>
  <si>
    <t>126
d.6</t>
  </si>
  <si>
    <t>Krawężniki peronowe o wymiarach: 44x33 cm</t>
  </si>
  <si>
    <t>127
d.6</t>
  </si>
  <si>
    <t>Ławy betonowe z oporem z betonu C 12/15 pod krawężniki peronowe o wymiarach 44x33 cm</t>
  </si>
  <si>
    <t>128
d.6</t>
  </si>
  <si>
    <t>D-08.03.01.</t>
  </si>
  <si>
    <t>Ustawienie obrzeży betonowych 30x8 cm</t>
  </si>
  <si>
    <t>129
d.6</t>
  </si>
  <si>
    <t>Ławy betonowe z oporem, C 12/15 pod obrzeża</t>
  </si>
  <si>
    <t>130
d.6</t>
  </si>
  <si>
    <t>D-08.08.01.</t>
  </si>
  <si>
    <t>Palisada betonowa z elementów betonowych 16,5x16,5x100 cm wraz z ławą z betonu C12/15</t>
  </si>
  <si>
    <t>Ścieki uliczne z dwóch rzędów brukowej kostki betonowej gr. 8 cm koloru szarego, na podsypce cementowo-piaskowej gr. 5 cm</t>
  </si>
  <si>
    <t>Ławy betonowe z oporem, C 12/15 pod ściek</t>
  </si>
  <si>
    <t>7</t>
  </si>
  <si>
    <t>Elementy bezpieczeństwa ruchu</t>
  </si>
  <si>
    <t>133
d.7</t>
  </si>
  <si>
    <t>D-07.01.01.</t>
  </si>
  <si>
    <t>Oznakowanie poziome grubowarstwowe termoplastyczne barwy białej</t>
  </si>
  <si>
    <t>134
d.7</t>
  </si>
  <si>
    <t>Wykonanie nawierzchni o podwyższonym współczynniku tarcia (koloru czerwonego) na bazie żywic epoksydowych z kruszywem boksytowym</t>
  </si>
  <si>
    <t>135
d.7</t>
  </si>
  <si>
    <t>136
d.7</t>
  </si>
  <si>
    <t>D-07.02.01.</t>
  </si>
  <si>
    <t>Wysięgniki do znaków drogowych (stalowe, ocynkowane)</t>
  </si>
  <si>
    <t>szt</t>
  </si>
  <si>
    <t>137
d.7</t>
  </si>
  <si>
    <t>Ustawienie słupków stalowych ocynkowanych do znaków drogowych (średnica 60,3 mm i grubości ścianki 3 mm)</t>
  </si>
  <si>
    <t>138
d.7</t>
  </si>
  <si>
    <t>Przymocowanie tablic znaków drogowych z blachy ocynkowanej (znaki mini, folia II typu)</t>
  </si>
  <si>
    <t>139
d.7</t>
  </si>
  <si>
    <t>Przymocowanie tablic znaków drogowych z blachy ocynkowanej (znaki małe, folia II typu)</t>
  </si>
  <si>
    <t>140
d.7</t>
  </si>
  <si>
    <t>Przymocowanie tablic znaków drogowych z blachy ocynkowanej (znaki średnie, folia II typu)</t>
  </si>
  <si>
    <t>141
d.7</t>
  </si>
  <si>
    <t>Przymocowanie znaku F-6 o powierzchni do 2.6 m2 i konstrukcją wsporczą</t>
  </si>
  <si>
    <t>142
d.7</t>
  </si>
  <si>
    <t>Przymocowanie znaku F-10</t>
  </si>
  <si>
    <t>143
d.7</t>
  </si>
  <si>
    <t>Przymocowanie znaku F-12</t>
  </si>
  <si>
    <t>144
d.7</t>
  </si>
  <si>
    <t>Ustawienie słupków przeszkodowych U-5a oklejony paskami folii odblaskowej II generacji</t>
  </si>
  <si>
    <t>145
d.7</t>
  </si>
  <si>
    <t>Ustawienie słupka wskaźnikowego G-1a oklejony paskami folii odblaskowej II generacji</t>
  </si>
  <si>
    <t>146
d.7</t>
  </si>
  <si>
    <t>Ustawienie słupka wskaźnikowego G-1b oklejony paskami folii odblaskowej II generacji</t>
  </si>
  <si>
    <t>147
d.7</t>
  </si>
  <si>
    <t>Ustawienie słupka wskaźnikowego G-1c oklejony paskami folii odblaskowej II generacji</t>
  </si>
  <si>
    <t>148
d.7</t>
  </si>
  <si>
    <t>Przymocowanie tablic prowadzących U-3a</t>
  </si>
  <si>
    <t>149
d.7</t>
  </si>
  <si>
    <t>Przymocowanie tablic kierujących U-6a</t>
  </si>
  <si>
    <t>Montaż słupków blokujących U-12c</t>
  </si>
  <si>
    <t>Przymocowanie lustra drogowego U-18a</t>
  </si>
  <si>
    <t>D-07.06.02.</t>
  </si>
  <si>
    <t>Montaż balustrady U-12 A</t>
  </si>
  <si>
    <t>8</t>
  </si>
  <si>
    <t>Roboty wykończeniowe</t>
  </si>
  <si>
    <t>153
d.8</t>
  </si>
  <si>
    <t>D-02.03.01c i D-06.01.01.</t>
  </si>
  <si>
    <t>Ułożenie grysu</t>
  </si>
  <si>
    <t>154
d.8</t>
  </si>
  <si>
    <t>D.02.03.01c</t>
  </si>
  <si>
    <t>Ułożenie geowłókniny filtracyjno-seperacyjnej wraz z zakładami</t>
  </si>
  <si>
    <t>155
d.8</t>
  </si>
  <si>
    <t>D-06.01.01.</t>
  </si>
  <si>
    <t>Plantowanie (obrobienie na czysto) powierzchni skarp i korony nasypów</t>
  </si>
  <si>
    <t>156
d.8</t>
  </si>
  <si>
    <t>Humusowanie i obsianie skarp i poboczy</t>
  </si>
  <si>
    <t>157
d.8</t>
  </si>
  <si>
    <t>Umocnienie skarp płytami ażurowymi 40x60x8 cm</t>
  </si>
  <si>
    <t>158
d.8</t>
  </si>
  <si>
    <t>D-05.03.05a. i D-05.03.23.</t>
  </si>
  <si>
    <t>Wymiana i regulacja studni telekomunikacyjnej</t>
  </si>
  <si>
    <t>159
d.8</t>
  </si>
  <si>
    <t>D-05.03.05a. D-05.03.23. D-05.03.13 D-05.03.01.</t>
  </si>
  <si>
    <t>Regulacja pionowa zaworów wodociągowych i gazowych</t>
  </si>
  <si>
    <t>160
d.8</t>
  </si>
  <si>
    <t>Regulacja pionowa włazów studni kanalizacyjnych</t>
  </si>
  <si>
    <t>D-05.03.05a. i D-05.03.23. D-05.03.01.</t>
  </si>
  <si>
    <t>Wymiana włazów studni kanalizacyjnych na włazy klasy D-400 osadzone w prefabrykowanych elementach betonowych po ułożeniu warstw bitumicznych wraz z regulacją wysokościową (pokrywy włazów z wypełnienem betonowym z wkładką wytłumiajacą)</t>
  </si>
  <si>
    <t>Wykonanie przepuszczalnej powierzchni (retencja wód opadowych, wymiana gruntu rodzimego na grunt filtracyjny)</t>
  </si>
  <si>
    <t>-</t>
  </si>
  <si>
    <t>Przebudowa niezinwentaryzowanego drenażu rolniczego (działka ewid. 326/3, 326/13, 325/6)</t>
  </si>
  <si>
    <t>9</t>
  </si>
  <si>
    <t>Mała architektura</t>
  </si>
  <si>
    <t>164
d.9</t>
  </si>
  <si>
    <t>D-10.10.01</t>
  </si>
  <si>
    <t>Montaż wiaty przystankowej</t>
  </si>
  <si>
    <t>Montaż ławek</t>
  </si>
  <si>
    <t>Montaż koszy na śmieci</t>
  </si>
  <si>
    <t>RAZEM (NETTO):</t>
  </si>
  <si>
    <t>KOSZTORYS  OFERTOWY</t>
  </si>
  <si>
    <t>4#EOK</t>
  </si>
  <si>
    <t>#EOK</t>
  </si>
  <si>
    <t>WARTOŚĆ KOSZTORYSU NETTO:</t>
  </si>
  <si>
    <t>km</t>
  </si>
  <si>
    <t>Wytyczenie drogowego obiektu inżynierskiego
-przepust na Strzyżewickim Rowie:(1*100m/1000)</t>
  </si>
  <si>
    <t>M-20.07.02</t>
  </si>
  <si>
    <t>*</t>
  </si>
  <si>
    <t>Roboty pomiarowe i tyczenie obiektu mostowego. Znaki wysokościowe.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</si>
  <si>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</si>
  <si>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r>
      <t>Ułożenie geotkaniny dwukierunkwej o CBR</t>
    </r>
    <r>
      <rPr>
        <sz val="10"/>
        <rFont val="Calibri"/>
        <family val="2"/>
      </rPr>
      <t>≥</t>
    </r>
    <r>
      <rPr>
        <sz val="11"/>
        <rFont val="Arial"/>
        <family val="2"/>
        <charset val="238"/>
      </rPr>
      <t xml:space="preserve">4kN, </t>
    </r>
    <r>
      <rPr>
        <sz val="10"/>
        <rFont val="Arial"/>
        <family val="2"/>
        <charset val="238"/>
      </rPr>
      <t xml:space="preserve"> pod przepustem
-przepust na Strzyżewickim Rowie:( 10*(6+2,5))
</t>
    </r>
  </si>
  <si>
    <t>Wzmocnienie gruntu geotekstyliami</t>
  </si>
  <si>
    <t>M-20.03.08.</t>
  </si>
  <si>
    <r>
      <t>m</t>
    </r>
    <r>
      <rPr>
        <vertAlign val="superscript"/>
        <sz val="10"/>
        <rFont val="Arial"/>
        <family val="2"/>
        <charset val="238"/>
      </rPr>
      <t>2</t>
    </r>
  </si>
  <si>
    <t>Umocnienie skarp cieku płytami ażurowymi betonowymi z przybiciem kołkami, na podsypce z pospółki gr.10cm
-przepust na Strzyżewickim Rowie:(6*(8,5+7))</t>
  </si>
  <si>
    <t>[POZYCJA]</t>
  </si>
  <si>
    <t>Obrzeża betonowe 8x30 na podsypce cementowo-piaskowej gr.5cm.(wzdłuż umocnienia skarp)
-przepust na Strzyżewickim Rowie:(4,2+4,2+1+1+1,5+1,5+4+4)</t>
  </si>
  <si>
    <t>Wykonanie umocnienia kamieniem łamanym - bruk 9x11cm na płycie betonowej B20 (C16/20)  na skarpach o powierzchniach płaskich wys. do 4 m ,    
-przepust na Strzyżewickim Rowie:(10,5*1,25+11*1,25+5*1,42+5*4,5*0,92)</t>
  </si>
  <si>
    <t>Plantowanie (obrobienie na czysto) powierzchni skarp i dna cieku:
-przepust na Strzyżewickim Rowie : (54,7+21,4+66)</t>
  </si>
  <si>
    <t>[ELEMENT 2]</t>
  </si>
  <si>
    <t>Umocnienie powierzchniowe skarp, rowów i cieków</t>
  </si>
  <si>
    <t>M-20.02.06</t>
  </si>
  <si>
    <t>Wykonanie wewnątrz przepustu półek dla zwierząt, z tworzywa sztucznego, pokrytego ubitą gliną, szerokości 100cm, wraz z montażem do konstrukcji stalowej przepustu
-przepust na Strzyżewickim Rowie:(2*27,2+6+3+5+3)</t>
  </si>
  <si>
    <t xml:space="preserve">Półki dla zwierząt </t>
  </si>
  <si>
    <t>M-20.01.19</t>
  </si>
  <si>
    <r>
      <t>m</t>
    </r>
    <r>
      <rPr>
        <vertAlign val="superscript"/>
        <sz val="10"/>
        <rFont val="Times New Roman CE"/>
        <family val="1"/>
        <charset val="238"/>
      </rPr>
      <t>3</t>
    </r>
  </si>
  <si>
    <t>Wywiezienie gruzu z terenu rozbiórki (transport na składowisko Wykonawcy z mechanicznym załadunkiem i rozładunkiem)
-przepust na rowie SL:7,89+5,2+14,65+15,49+4,03+4,77
-przepust na Strzyżewickim Rowie: 0,73+24*0,2+34,25*0,2</t>
  </si>
  <si>
    <t>t</t>
  </si>
  <si>
    <t>Wywiezienie elementów stalowych z terenu rozbiórki wraz  z transportem na składowisko Wykonawcy (z mechanicznym załadunkiem i rozładunkiem)
-przepust na rowie SL:0,17
-przepust na Strzyżewickim Rowie: 0,96</t>
  </si>
  <si>
    <r>
      <t>m</t>
    </r>
    <r>
      <rPr>
        <vertAlign val="superscript"/>
        <sz val="9"/>
        <rFont val="Arial"/>
        <family val="2"/>
      </rPr>
      <t>3</t>
    </r>
  </si>
  <si>
    <t>Burzenie przy użyciu młotów pneumatycznych części żelbetowej ściany oporowej na wylocie przepustu
- przepust na Strzyżewickim Rowie: (1,1*2,2*0,3)</t>
  </si>
  <si>
    <r>
      <t>m</t>
    </r>
    <r>
      <rPr>
        <vertAlign val="superscript"/>
        <sz val="9"/>
        <rFont val="Arial"/>
        <family val="2"/>
      </rPr>
      <t>2</t>
    </r>
  </si>
  <si>
    <t>Rozbiórka umocnienia skarp cieku płytami ażurowymi,
- przepust na Strzyżewickim Rowie: (4x2x3)</t>
  </si>
  <si>
    <t>Rozbiórka obrukowania skarp kostką kamienną,
- przepust na Strzyżewickim Rowie: (13,2*1,25+14,2*1,25)</t>
  </si>
  <si>
    <t>Demontaż skrajnych arkuszy blach przepustu na Strzyżewickim Rowie
-przepust na Strzyżewickim Rowie: (7,8*41*3)/1000</t>
  </si>
  <si>
    <t>Burzenie przy użyciu młotów pneumatycznych żelbetowych ścian oporowych
-przepust na rowie SL:1,8*(5,2*0,24+5*0,28)</t>
  </si>
  <si>
    <t>Burzenie przy użyciu młotów pneumatycznych żelbetowych ścian czołowych
-przepust na rowie SL:2*0,65*3,1</t>
  </si>
  <si>
    <t>Rozebranie płyty dennej  grubości 50 cm z kamienia na zaprawie cementowej
-przepust na rowie SL:3,5*8,05*0,5+3,5*0,4*1</t>
  </si>
  <si>
    <t>Rozebranie ścian grubości 70 cm z kamienia na zaprawie cementowej
-przepust na rowie SL:2*8,05*1,3*0,7</t>
  </si>
  <si>
    <t>Rozebranie skrzydeł grubości 60 cm z kamienia na zaprawie cementowej
-przepust na rowie SL:1,52*2*0,6*2,06+2*0,4*1,8</t>
  </si>
  <si>
    <r>
      <t>m</t>
    </r>
    <r>
      <rPr>
        <vertAlign val="superscript"/>
        <sz val="10"/>
        <rFont val="Arial"/>
        <family val="2"/>
      </rPr>
      <t>3</t>
    </r>
  </si>
  <si>
    <t>Burzenie przy użyciu młotów pneumatycznych, ceglanego sklepienia przepustu,
-przepust na rowie SL:0,4*2,45*8,05</t>
  </si>
  <si>
    <t>Demontaż przy użyciu palnika acetylenowego balustrady stalowej na przepuście i ścianie oporowej
-przepust na rowie SL:5,16*(4,5+3+3+4,5+3+3+8+3)/1000</t>
  </si>
  <si>
    <t>Opracowanie projektu technologii prowadzenia robót</t>
  </si>
  <si>
    <t>M-20.01.04</t>
  </si>
  <si>
    <t>[ELEMENT 1]</t>
  </si>
  <si>
    <t>INNE  ROBOTY MOSTOWE</t>
  </si>
  <si>
    <t>M-20.00.00</t>
  </si>
  <si>
    <t>Montaż kotew  barieroporęczy   
-przepust na Strzyżewickim Rowie:(2*3)</t>
  </si>
  <si>
    <t>Montaż zakończeń barier ochronnych stalowych przy rozstawie słupków co 2m  
-przepust na Strzyżewickim Rowie:(4*4)</t>
  </si>
  <si>
    <t>Montaż barier ochronnych stalowych typu N2 W2 A przy rozstawie słupków co 2,0 m, na słupkach wbijanych
-przepust na Strzyżewickim Rowie:(4+4+8+4+8)</t>
  </si>
  <si>
    <t>Montaż barieroporęczy mostowych ochronnych stalowych jednostronnych N2 W2 A przy rozstawie słupków 1,0m, na słupkach wbijanych 
-przepust na Strzyżewickim Rowie:( 10+11)</t>
  </si>
  <si>
    <t>Montaż barieroporęczy  ochronnych stalowych jednostronnych N2 W2 A przy rozstawie słupków 1,0m, na kotwach stalowych  
-przepust na Strzyżewickim Rowie:( 2x2)</t>
  </si>
  <si>
    <t>Bariery ochronne na obiektach mostowych</t>
  </si>
  <si>
    <t>M-19.01.02</t>
  </si>
  <si>
    <t>ELEMENTY ZABEZPIECZAJĄCE</t>
  </si>
  <si>
    <t>M-19.00.00</t>
  </si>
  <si>
    <t>Wykonanie izolacji powierzchni odziemnych stóp fundamentowych pod bariery i barieroporęcze ochronne wraz z ręcznym oczyszczeniem powierzchni i z gruntowaniem  - materiałem epoksydowo bitumicznym   układanym w trzech warstwach
-przepust na Strzyżewickim Rowie:( 6*((0,85*2)+0,5*0,5))</t>
  </si>
  <si>
    <t>Wykonanie izolacji powierzchni belek progowych wraz z ręcznym oczyszczeniem powierzchni i z gruntowaniem  - materiałem epoksydowo bitumicznym układanym w trzech warstwach
-przepust na Strzyżewickim Rowie:(2*5*1,65+2*1,65*0,3+5*0,3-1,8*2)*2</t>
  </si>
  <si>
    <t>Izolacja bitumiczna wykonywana na zimno</t>
  </si>
  <si>
    <t>M-15.01.01</t>
  </si>
  <si>
    <t>IZOLACJE</t>
  </si>
  <si>
    <t>M-15.00.00</t>
  </si>
  <si>
    <r>
      <t>Montaż konstrukcji stalowej przepustu na Strzyżewiskim Rowie z blachy falistej o przekroju 296,5x199,5cm ( blacha grubości 4mm,  zabezpieczenie antykorozyjne przez ocynkowanie ogniowe 70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m,  długość  dołem 6,3+2,9m. Ścięcie wylotu i wylotu)  wraz  z połączeniem z istniejącą konstrukcją przepustu, wraz z przepompowaniem wód cieku, wraz z czasowym obniżeniem wód gruntowych,  wraz z nadzorem producenta nad montażem konstrukcji
-przepust na Strzyżewickim Rowie:(2,9+6,3)</t>
    </r>
  </si>
  <si>
    <t>Konstrukcje stalowe przepustów drogowych</t>
  </si>
  <si>
    <t>M.14.01.10</t>
  </si>
  <si>
    <t xml:space="preserve">KONSTRUKCJE STALOWE </t>
  </si>
  <si>
    <t>M.14.00.00</t>
  </si>
  <si>
    <t>Zabetonowanie betonem B25 (C20/25) otworu w ścianie oporowej po demontażu rury kanalizacyjnej
- przepust na Strzyżewickim Rowie: 1*1*0,3</t>
  </si>
  <si>
    <t>Wykonanie opornika betonowego z betonu B20 (C16/20), 15x50x200cm, 
-przepust na Strzyżewickim Rowie:( 0,15*0,5*2*2)</t>
  </si>
  <si>
    <t>Wykonanie podłoża z betonu klasy B15 (C2/15) pod belki progowe
-przepust na Strzyżewickim Rowie:(2*5,4+0,6*0,1)</t>
  </si>
  <si>
    <t>Wykonanie podłoża z betonu klasy B15 (C12/15) pod stopy fundamentowe dla słupków barier i barieroporęczy  
-przepust na Strzyżewickim Rowie:( 6*0,02)</t>
  </si>
  <si>
    <t>Beton klasy poniżej B25 bez deskowania</t>
  </si>
  <si>
    <t>M-13.02.02</t>
  </si>
  <si>
    <r>
      <t>m</t>
    </r>
    <r>
      <rPr>
        <vertAlign val="superscript"/>
        <sz val="10"/>
        <rFont val="Calibri"/>
        <family val="2"/>
      </rPr>
      <t>2</t>
    </r>
  </si>
  <si>
    <t xml:space="preserve"> wyrównanie zaprawą typu PCC betonowych powierzchni poziomych lub pionowych ścian oporowych, grubość do 10mm
-przepust na Strzyżewickim Rowie:(2*2*1,7+1,7*0,3*2)</t>
  </si>
  <si>
    <t>Przygotowanie i oczyszczenie strumieniowo-ścierne powierzchni betonowej ściany oporowej do głębokosci 50cm pod poziomem terenu
-przepust na Strzyżewickim Rowie:(2*2*1,7+1,7*0,3*2)</t>
  </si>
  <si>
    <t>Zaprawa cementowa z dodatkiem żywic syntetycznych</t>
  </si>
  <si>
    <t>M-13.01.11</t>
  </si>
  <si>
    <t>Wykonanie stóp fundamentowych pod słupki barier i barieroporęczy, z betonu B30 (C25/30) w deskowaniu 
-przepust na Strzyżewickim Rowie:( 6*0,22)</t>
  </si>
  <si>
    <t>Wykonanie belek progowych, z betonu B30 (C25/30)  w deskowaniu 
-przepust na Strzyżewickim Rowie:(2*5*0,3-2*1,83*0,3)</t>
  </si>
  <si>
    <t>Beton fundamentów w deskowaniu</t>
  </si>
  <si>
    <t>M-13.01.01</t>
  </si>
  <si>
    <t>BETON KONSTRUKCYJNY</t>
  </si>
  <si>
    <t>M-13.00.00</t>
  </si>
  <si>
    <r>
      <t>Przygotowanie i montaż zbrojenia stóp dla słupków barier i barieroporęczy (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10,20)
-przepust na Strzyżewickim Rowie:( 6*23,8/1000)</t>
    </r>
  </si>
  <si>
    <r>
      <t>Przygotowanie i montaż zbrojenia żelebtowych belek progowych  (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>10)
-przepust na Strzyżewickim Rowie:( 2*157/1000)</t>
    </r>
  </si>
  <si>
    <t>Stal zbrojeniowa</t>
  </si>
  <si>
    <t>M-12.01.02</t>
  </si>
  <si>
    <t>ZBROJENIE</t>
  </si>
  <si>
    <t>M-12.00.00</t>
  </si>
  <si>
    <t>Wbudowanie pod przepust i ścianę czołową podbudowy z kruszywa stabilizowanego cementem (z betoniarki), grubości 20cm o Rm=2,5MPa - z transportem materiału,
-przepust na Strzyżewickim Rowie:(4*0,2*(6+2,5))</t>
  </si>
  <si>
    <t xml:space="preserve">Wzmacnianie posadowienia </t>
  </si>
  <si>
    <t>M-11.01.06</t>
  </si>
  <si>
    <r>
      <t>m</t>
    </r>
    <r>
      <rPr>
        <vertAlign val="superscript"/>
        <sz val="10"/>
        <rFont val="Arial"/>
        <family val="2"/>
        <charset val="238"/>
      </rPr>
      <t>3</t>
    </r>
  </si>
  <si>
    <t>Zasypanie wykopów przy fundamentach,  formowanie nasypów z uformowaniem skarp wraz z zagęszczeniem do Is≥1,0 - gruntem  przepuszczalnych dowiezionym z dokopu Wykonawcy:
-przepust na Strzyżewickim Rowie:( 2*1*7)+30
-przepust na rowie SL:( 43,93+18,83+9,6+(32,13*2,3)</t>
  </si>
  <si>
    <t>Ręczne formowanie podłoża pod kanały z piasku 0-32mm grub. 35cm wraz z zagęszczeniem                                
-przepust na Strzyżewickim Rowie:(1,9*(2,6+6,1))</t>
  </si>
  <si>
    <t>Ręczne formowanie obsypki i zasypki przepustów  z piasku 0-32mm wraz z zagęszczeniem warstwami co 30cm z gruntu z dokopu Wykonawcy wraz z transportem        
-przepust na Strzyżewickim Rowie:(15,7*12)</t>
  </si>
  <si>
    <t>Zasypanie wykopów fundamentowych i wykonanie nasypów przy obiektach</t>
  </si>
  <si>
    <t>M-11.01.04</t>
  </si>
  <si>
    <t>Wykonanie wykopów ręcznie w gruncie kategorii I-III - przekopy próbne - inwentaryzacja sieci podziemnych, wraz z odwiezieniem urobku na składowisko Wykonawcy,  
-przepust na Strzyżewickim Rowie:10*0,5*1,2*5
-przepust na rowie SL:8*2*0,5*1,2</t>
  </si>
  <si>
    <t>Wykonanie wykopów ręcznie w gruncie kategorii I-IV wraz z  załadunkiem i transportem urobku na składowisko Wykonawcy,  
-przepust na Strzyżewickim Rowie:(24*4+8*6,5+2*7*1,5 )*0,3
-przepust na rowie SL:(1,35*8,5*2,8+2*3,8*1,05*1,8+2*0,9*1+0,5*1,2*2,4+2*1,3*2,2+1,7*4,3)*0,3)*0,3</t>
  </si>
  <si>
    <t>Wykonanie wykopów mechanicznie w gruncie kategorii I-IV wraz z  załadunkiem i transportem urobku na składowisko Wykonawcy,   (rozbiórka stożków,  wykopy za przyczółkami mostu)       
-przepust na Strzyżewickim Rowie:(24*4+8*6,5+2*7*1,5 )*0,7
-przepust na rowie SL:(1,35*8,5*2,8+2*3,8*1,05*1,8+2*0,9*1+0,5*1,2*2,4+2*1,3*2,2+1,7*4,3)*0,7</t>
  </si>
  <si>
    <t>Roboty ziemne przy fundamentach</t>
  </si>
  <si>
    <t>M-11.01.01</t>
  </si>
  <si>
    <t>FUNDAMENTOWANIE</t>
  </si>
  <si>
    <t>M-11.00.00</t>
  </si>
  <si>
    <t>Geodezyjna powykonawcza dokumentacja obiektów</t>
  </si>
  <si>
    <t xml:space="preserve"> Dokumentacja do opracowania przez Wykonawcę:</t>
  </si>
  <si>
    <t>WYMAGANIA OGÓLNE</t>
  </si>
  <si>
    <t>D-M-00.00.00</t>
  </si>
  <si>
    <t>Nazwa</t>
  </si>
  <si>
    <t xml:space="preserve">Wartość PLN </t>
  </si>
  <si>
    <t xml:space="preserve">Cena jedn. PLN </t>
  </si>
  <si>
    <t>Jednostka</t>
  </si>
  <si>
    <t>Wyszczególnienie elementów rozliczeniowych</t>
  </si>
  <si>
    <t>Nr Specyfikacji Technicznej</t>
  </si>
  <si>
    <t>L.p.</t>
  </si>
  <si>
    <t>OBIEKTY INŻYNIERSKIE</t>
  </si>
  <si>
    <t>4#BOK</t>
  </si>
  <si>
    <t>#BOK</t>
  </si>
  <si>
    <t>kpl</t>
  </si>
  <si>
    <t>Likwidacja istniejącej studni rewizyjnej</t>
  </si>
  <si>
    <t xml:space="preserve">m </t>
  </si>
  <si>
    <t>Likwidacja istniejącej sieci</t>
  </si>
  <si>
    <t>ROBOTY DEMONTAŻOWE</t>
  </si>
  <si>
    <t>próba</t>
  </si>
  <si>
    <t xml:space="preserve">Próba wodna szczelności kanałów rurowych /długość próbnego odcinka rurociągu  </t>
  </si>
  <si>
    <t>Włączenie kapeluszowe przykanalika</t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</si>
  <si>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
</t>
    </r>
    <r>
      <rPr>
        <b/>
        <sz val="10"/>
        <color theme="1"/>
        <rFont val="Arial"/>
        <family val="2"/>
        <charset val="238"/>
      </rPr>
      <t>Średnica Dn500mm</t>
    </r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</si>
  <si>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
</t>
    </r>
    <r>
      <rPr>
        <b/>
        <sz val="10"/>
        <color theme="1"/>
        <rFont val="Arial"/>
        <family val="2"/>
        <charset val="238"/>
      </rPr>
      <t>Średnica Dn1200mm</t>
    </r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</si>
  <si>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
</t>
    </r>
    <r>
      <rPr>
        <b/>
        <sz val="10"/>
        <color theme="1"/>
        <rFont val="Arial"/>
        <family val="2"/>
        <charset val="238"/>
      </rPr>
      <t>Średnica Dn1000mm</t>
    </r>
  </si>
  <si>
    <r>
      <t xml:space="preserve">Wykonanie kanału z rur PVC SDR34 SN8 kl. S
</t>
    </r>
    <r>
      <rPr>
        <b/>
        <sz val="10"/>
        <color rgb="FF080000"/>
        <rFont val="Arial"/>
        <family val="2"/>
        <charset val="238"/>
      </rPr>
      <t>Średnica Dn300mm</t>
    </r>
  </si>
  <si>
    <r>
      <t xml:space="preserve">Wykonanie kanału z rur PVC SDR34 SN8 kl. S
</t>
    </r>
    <r>
      <rPr>
        <b/>
        <sz val="10"/>
        <color rgb="FF080000"/>
        <rFont val="Arial"/>
        <family val="2"/>
        <charset val="238"/>
      </rPr>
      <t>Średnica Dn200mm</t>
    </r>
  </si>
  <si>
    <r>
      <t xml:space="preserve">Wykonanie kanału z rur PVC SDR34 SN8 kl. S
</t>
    </r>
    <r>
      <rPr>
        <b/>
        <sz val="10"/>
        <color rgb="FF080000"/>
        <rFont val="Arial"/>
        <family val="2"/>
        <charset val="238"/>
      </rPr>
      <t>Średnica Dn150mm</t>
    </r>
  </si>
  <si>
    <t>ROBOTY MONTAŻOWE</t>
  </si>
  <si>
    <t xml:space="preserve">Roboty pomiarowe przy liniowych  robotach ziemnych </t>
  </si>
  <si>
    <t xml:space="preserve">Zasypanie wykopów z zagęszczeniem mechanicznym, z transportem materiału samochodami samowyładowczymi wraz z zakupem materiału. Materiał z dokopu (zakupiony) </t>
  </si>
  <si>
    <t>Podłoża z materiałów sypkich pod kanały i obiekty - grubość podłoża: podsypka 20 cm i obsypka 20cm. Materiał z dokopu (zakupiony)</t>
  </si>
  <si>
    <t xml:space="preserve">Pełne umocnienie pionowych ścian wykopów liniowych za pomocą konstrukcji słupowej/palami szalunkowymi wraz z rozbiórką, przy szerokości wykopu do 1,0 m i głębokości do 3,0 m: grunt kat. III-IV. </t>
  </si>
  <si>
    <t>Wykopy oraz przekopy wykonywane na odkład koparkami w gruncie z transportem urobku samochodami samowyładowczymi na składowisko Wykonawcy. 
Wykopy oraz przekopy wraz z odwodnieniem.</t>
  </si>
  <si>
    <t xml:space="preserve">ROBOTY ZIEMNE </t>
  </si>
  <si>
    <t>J.m.</t>
  </si>
  <si>
    <t>Opis pozycji</t>
  </si>
  <si>
    <t>Lp</t>
  </si>
  <si>
    <t>KANALIZACJA SANITARNA</t>
  </si>
  <si>
    <t>Likwidacja istniejącej studni wpustowej</t>
  </si>
  <si>
    <t xml:space="preserve">Regulator przepływu </t>
  </si>
  <si>
    <t>Odwodnienie liniowe</t>
  </si>
  <si>
    <r>
      <t xml:space="preserve">Wykonanie regulatora przepływu w studni S9 na Zlewnia 3.2
</t>
    </r>
    <r>
      <rPr>
        <b/>
        <sz val="10"/>
        <rFont val="Arial"/>
        <family val="2"/>
        <charset val="238"/>
      </rPr>
      <t>Średnica Dn1000mm</t>
    </r>
  </si>
  <si>
    <r>
      <t xml:space="preserve">Wykonanie regulatora przepływu w studni S2 na Zlewnia 3.1
</t>
    </r>
    <r>
      <rPr>
        <b/>
        <sz val="10"/>
        <rFont val="Arial"/>
        <family val="2"/>
        <charset val="238"/>
      </rPr>
      <t>Średnica Dn300mm</t>
    </r>
  </si>
  <si>
    <r>
      <t xml:space="preserve">Wykonanie wylotu do odbiornika w węźle Wyl.3.2 na Zlewnia 3.2
</t>
    </r>
    <r>
      <rPr>
        <b/>
        <sz val="10"/>
        <rFont val="Arial"/>
        <family val="2"/>
        <charset val="238"/>
      </rPr>
      <t>Średnica Dn1000mm</t>
    </r>
  </si>
  <si>
    <r>
      <t xml:space="preserve">Wykonanie wylotu do odbiornika w węźle Wyl.3.1 na Zlewnia 3.1
</t>
    </r>
    <r>
      <rPr>
        <b/>
        <sz val="10"/>
        <rFont val="Arial"/>
        <family val="2"/>
        <charset val="238"/>
      </rPr>
      <t>Średnica Dn300mm</t>
    </r>
  </si>
  <si>
    <r>
      <t xml:space="preserve">Wykonanie separatora koalescencyjnego substancji ropopochodnych zintegrowanego z osadnikiem w węźle Sep.3.1 na Zlewnia 3.1
</t>
    </r>
    <r>
      <rPr>
        <b/>
        <sz val="10"/>
        <rFont val="Arial"/>
        <family val="2"/>
        <charset val="238"/>
      </rPr>
      <t>Średnica Dn1200mm</t>
    </r>
  </si>
  <si>
    <r>
      <t xml:space="preserve">Wykonanie separatora koalescencyjnego substancji ropopochodnych w węźle Sep.2 na Zlewnia 2  
</t>
    </r>
    <r>
      <rPr>
        <b/>
        <sz val="10"/>
        <rFont val="Arial"/>
        <family val="2"/>
        <charset val="238"/>
      </rPr>
      <t>Średnica Dn3000mm</t>
    </r>
  </si>
  <si>
    <r>
      <t xml:space="preserve">Wykonanie separatora koalescencyjnego substancji ropopochodnych w węźle Sep.3.2 na Zlewnia 3.2
</t>
    </r>
    <r>
      <rPr>
        <b/>
        <sz val="10"/>
        <rFont val="Arial"/>
        <family val="2"/>
        <charset val="238"/>
      </rPr>
      <t>Średnica Dn3000mm</t>
    </r>
  </si>
  <si>
    <r>
      <t xml:space="preserve">Wykonanie osadnika betonowego w węźle Os.2 na Zlewnia 2
</t>
    </r>
    <r>
      <rPr>
        <b/>
        <sz val="10"/>
        <rFont val="Arial"/>
        <family val="2"/>
        <charset val="238"/>
      </rPr>
      <t>Średnica Dn3000mm</t>
    </r>
  </si>
  <si>
    <r>
      <t xml:space="preserve">Wykonanie osadnika betonowego w węźle Os..3.2 na Zlewnia 3.2
</t>
    </r>
    <r>
      <rPr>
        <b/>
        <sz val="10"/>
        <rFont val="Arial"/>
        <family val="2"/>
        <charset val="238"/>
      </rPr>
      <t>Średnica Dn3000mm</t>
    </r>
  </si>
  <si>
    <t>Właczenie kapeluszowe przykanalika</t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</si>
  <si>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W10.Studnie w jezdni należy wyposażyć w płyty żelbetowe odciążające, zlicowane z nawierzchnią jezdni.
</t>
    </r>
    <r>
      <rPr>
        <b/>
        <sz val="10"/>
        <color theme="1"/>
        <rFont val="Arial"/>
        <family val="2"/>
        <charset val="238"/>
      </rPr>
      <t>Średnica Dn1500mm</t>
    </r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</si>
  <si>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W10. Studnie w jezdni należy wyposażyć w płyty żelbetowe odciążające, zlicowane z nawierzchnią jezdni.
</t>
    </r>
    <r>
      <rPr>
        <b/>
        <sz val="10"/>
        <color theme="1"/>
        <rFont val="Arial"/>
        <family val="2"/>
        <charset val="238"/>
      </rPr>
      <t>Średnica Dn1200mm</t>
    </r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</si>
  <si>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W10. Studnie w jezdni należy wyposażyć w płyty żelbetowe odciążające, zlicowane z nawierzchnią jezdni.
</t>
    </r>
    <r>
      <rPr>
        <b/>
        <sz val="10"/>
        <color theme="1"/>
        <rFont val="Arial"/>
        <family val="2"/>
        <charset val="238"/>
      </rPr>
      <t>Średnica Dn1000mm</t>
    </r>
  </si>
  <si>
    <r>
      <t xml:space="preserve">Wykonanie ścianek czołowych dla kanalizacji rowu SL 
</t>
    </r>
    <r>
      <rPr>
        <b/>
        <sz val="10"/>
        <color theme="1"/>
        <rFont val="Arial"/>
        <family val="2"/>
        <charset val="238"/>
      </rPr>
      <t>Średnica Dn1000mm</t>
    </r>
  </si>
  <si>
    <r>
      <t xml:space="preserve">Wykonanie kanału z rur PVC SDR34 SN8 kl. S
</t>
    </r>
    <r>
      <rPr>
        <b/>
        <sz val="10"/>
        <color rgb="FF080000"/>
        <rFont val="Arial"/>
        <family val="2"/>
        <charset val="238"/>
      </rPr>
      <t>Średnica Dn315mm</t>
    </r>
  </si>
  <si>
    <t>KANALIZACJA DESZCZOWA</t>
  </si>
  <si>
    <t>Właczenie kapeluszowe przykalalika</t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</si>
  <si>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
</t>
    </r>
    <r>
      <rPr>
        <b/>
        <sz val="10"/>
        <color theme="1"/>
        <rFont val="Arial"/>
        <family val="2"/>
        <charset val="238"/>
      </rPr>
      <t>Średnica Dn2000mm</t>
    </r>
  </si>
  <si>
    <r>
      <t xml:space="preserve">Wykonanie kanału z rur PVC SDR34 SN8 kl. S
</t>
    </r>
    <r>
      <rPr>
        <b/>
        <sz val="10"/>
        <color rgb="FF080000"/>
        <rFont val="Arial"/>
        <family val="2"/>
        <charset val="238"/>
      </rPr>
      <t>Średnica Dn400mm</t>
    </r>
  </si>
  <si>
    <t>KANALIZACJA OGÓLNOSPŁAWNA</t>
  </si>
  <si>
    <t>zakończ</t>
  </si>
  <si>
    <t>Pomiary tłumienności odbicia wstecznego (reflektancji) złączek światłowodowych, pomiar przeprowadzany razem z innymi pomiarami, dodatek za każdy następny zmierzony światłowód</t>
  </si>
  <si>
    <t>TPSA 39/903/4</t>
  </si>
  <si>
    <t>STWIOR</t>
  </si>
  <si>
    <t xml:space="preserve">45232000-2 </t>
  </si>
  <si>
    <t>1.2.12</t>
  </si>
  <si>
    <t>Pomiary tłumienności odbicia wstecznego (reflektancji) złączek światłowodowych, pomiar przeprowadzany razem z innymi pomiarami, mierzony 1 światłowód</t>
  </si>
  <si>
    <t>TPSA 39/903/3</t>
  </si>
  <si>
    <t>1.2.11</t>
  </si>
  <si>
    <t>odcinek</t>
  </si>
  <si>
    <t>Pomiary tłumienności optycznej linii światłowodowych metodą transmisyjną, pomiar przeprowadzany razem z innymi pomiarami, dodatek za każdy następny zmierzony światłowód</t>
  </si>
  <si>
    <t>TPSA 39/902/4</t>
  </si>
  <si>
    <t>1.2.10</t>
  </si>
  <si>
    <t>Pomiary tłumienności optycznej linii światłowodowych metodą transmisyjną, pomiar przeprowadzany razem z innymi pomiarami, mierzony 1 światłowód</t>
  </si>
  <si>
    <t>TPSA 39/902/3</t>
  </si>
  <si>
    <t>1.2.9</t>
  </si>
  <si>
    <t>Pomiary reflektometryczne linii światłowodowych, pomiary końcowe odcinka regeneratorowego z przełącznicy, dodatek za każdy następny zmierzony światłowód</t>
  </si>
  <si>
    <t>TPSA 39/901/8</t>
  </si>
  <si>
    <t>1.2.8</t>
  </si>
  <si>
    <t>Pomiary reflektometryczne linii światłowodowych, pomiary końcowe odcinka regeneratorowego z przełącznicy, mierzony 1 światłowód</t>
  </si>
  <si>
    <t>TPSA 39/901/7</t>
  </si>
  <si>
    <t>1.2.7</t>
  </si>
  <si>
    <t>Montaż stelaży zapasów kabli światłowodowych, montaż w studni</t>
  </si>
  <si>
    <t>TPSA 39/613/1</t>
  </si>
  <si>
    <t>1.2.6</t>
  </si>
  <si>
    <t>złącze</t>
  </si>
  <si>
    <t>Montaż złączy odgałęźnych na kablach światłowodowych tubowych ułożonych w kanalizacji kablowej, 1 kabel odgałęźny, mufa zapinana, dodatek za każdy następny spajany światłowód</t>
  </si>
  <si>
    <t>TPSA 39/603/4</t>
  </si>
  <si>
    <t>1.2.5</t>
  </si>
  <si>
    <t>Montaż złączy odgałęźnych na kablach światłowodowych tubowych ułożonych w kanalizacji kablowej, 1 kabel odgałęźny, mufa zapinana, jeden spajany światłowód - mufa kablowa K16</t>
  </si>
  <si>
    <t>TPSA 39/603/3</t>
  </si>
  <si>
    <t>1.2.4</t>
  </si>
  <si>
    <t>Wycofanie kabli światłowodowych z kanalizacji wtórnej wciągarką mechaniczną z rejestratorem siły, rury z warstwą poślizgową z linką, kabel w odcinkach 2·km - demontaż kabla Z-XOTKtsd-16J</t>
  </si>
  <si>
    <t>TPSA 39/501/1</t>
  </si>
  <si>
    <t>1.2.3</t>
  </si>
  <si>
    <t>Wciąganie kabli światłowodowych do kanalizacji wtórnej z rur HDPE Fi·40 lub Fi 32·mm metodą pneumatyczną tłoczkową, rury z warstwą poślizgową, kabel w odcinkach 2·km -kabel Z-XOTKtsd-16J</t>
  </si>
  <si>
    <t>TPSA 39/504/1</t>
  </si>
  <si>
    <t>1.2.2</t>
  </si>
  <si>
    <t>Ręczne wciąganie rur kanalizacji wtórnej, otwór wolny, rury w zwojach, 1xFi·32·mm</t>
  </si>
  <si>
    <t>TPSA 39/202/1</t>
  </si>
  <si>
    <t>1.2.1</t>
  </si>
  <si>
    <t>Przebudowa kabli światłowodowych Orange</t>
  </si>
  <si>
    <t>1.2</t>
  </si>
  <si>
    <t>Wykonanie przepustów pod drogami i innymi przeszkodami wykopem otwartym, grunt kategorii III, przepust rurą stalową Fi·100·mm - analogia do demontażu rury HDPE-110</t>
  </si>
  <si>
    <t>KNR 502/201/1</t>
  </si>
  <si>
    <t>1.1.13</t>
  </si>
  <si>
    <t>Wykonanie przepustów pod drogami i innymi przeszkodami wykopem otwartym, grunt kategorii III, przepust rurą stalową Fi·100·mm - rura RHDPEp-110/6,3mm</t>
  </si>
  <si>
    <t>1.1.12</t>
  </si>
  <si>
    <t>Wykonanie przepustów pod przeszkodami terenowymi metodą płucząco-wierconą sterowaną, kategoria gruntu III, przepust do 30·m, rury HDPE Fi·110·mm, nakłady pozostałe (na 1 przepust)</t>
  </si>
  <si>
    <t>TPSA 39/104/1 (2)</t>
  </si>
  <si>
    <t>1.1.11</t>
  </si>
  <si>
    <t>Wykonanie przepustów pod przeszkodami terenowymi metodą płucząco-wierconą sterowaną, kategoria gruntu III, przepust do 30·m, rury HDPE Fi·110·mm, nakłady podstawowe (na 1·m) - rury RHDPEp-110/6,3mm</t>
  </si>
  <si>
    <t>TPSA 39/104/1 (1)</t>
  </si>
  <si>
    <t>1.1.10</t>
  </si>
  <si>
    <t xml:space="preserve">Wykonanie przepustów pod przeszkodami terenowymi metodą płucząco-wierconą sterowaną, kategoria gruntu III, przepust do 60·m, rury HDPE Fi·110·mm, nakłady pozostałe (na 1 przepust) - rury Fi-110mm </t>
  </si>
  <si>
    <t>TPSA 39/104/7 (2)</t>
  </si>
  <si>
    <t>1.1.9</t>
  </si>
  <si>
    <t>Wykonanie przepustów pod przeszkodami terenowymi metodą płucząco-wierconą sterowaną, kategoria gruntu III, przepust do 60·m, rury HDPE Fi·110·mm, nakłady podstawowe (na 1·m) - rury RHDPEp-110/6,3mm</t>
  </si>
  <si>
    <t>TPSA 39/104/7 (1)</t>
  </si>
  <si>
    <t>1.1.8</t>
  </si>
  <si>
    <t>Wykonanie przepustów pod drogami i innymi przeszkodami wykopem otwartym, grunt kategorii IV, przepust rurą dwudzielną - przez analogie rura dwudzielna HDPE-120</t>
  </si>
  <si>
    <t>KNR 502/201/8</t>
  </si>
  <si>
    <t xml:space="preserve">45232300-5 </t>
  </si>
  <si>
    <t>1.1.7</t>
  </si>
  <si>
    <t>Montaż elementów mechanicznej ochrony przed ingerencją osób nieuprawnionych w istniejących studniach kablowych, pokrywa dodatkowa z prętami, rama ciężka lub lekka - pokrywa 900/700 - PIOCH z kłódką systemową</t>
  </si>
  <si>
    <t>TPSA 40/322/3</t>
  </si>
  <si>
    <t xml:space="preserve">45232310-8 </t>
  </si>
  <si>
    <t>1.1.6</t>
  </si>
  <si>
    <t>Mechaniczna rozbiórka studni kablowych przy przebudowie, studnia SKR-2, studnia prefabrykowana</t>
  </si>
  <si>
    <t>TPSA 40/401/2 (1)</t>
  </si>
  <si>
    <t>1.1.5</t>
  </si>
  <si>
    <t>Mechaniczna rozbiórka studni kablowych przy przebudowie, studnia SKM-6, studnia prefabrykowana</t>
  </si>
  <si>
    <t>TPSA 40/401/5 (1)</t>
  </si>
  <si>
    <t>1.1.4</t>
  </si>
  <si>
    <t>Budowa studni kablowych magistralnych SKM-6 z bloczków betonowych, typ SKMP-6, grunt kategorii III</t>
  </si>
  <si>
    <t>TPSA 40/316/2</t>
  </si>
  <si>
    <t>1.1.3</t>
  </si>
  <si>
    <t>Budowa studni kablowych magistralnych SKM-6 z bloczków betonowych, typ SKMP-4, grunt kategorii III</t>
  </si>
  <si>
    <t>1.1.2</t>
  </si>
  <si>
    <t>Budowa studni kablowych rozdzielczych SKR z bloczków betonowych, typ SKR-2, grunt kategorii III</t>
  </si>
  <si>
    <t>TPSA 40/313/6</t>
  </si>
  <si>
    <t>1.1.1</t>
  </si>
  <si>
    <t xml:space="preserve">Przebudowa kanalizacji kablowej Orange </t>
  </si>
  <si>
    <t xml:space="preserve">45232310-8 45232300-5 </t>
  </si>
  <si>
    <t>1.1</t>
  </si>
  <si>
    <t>Przebudowa sieci teletechnicznych - ORANGE POLSKA S.A.</t>
  </si>
  <si>
    <t>GRUPA</t>
  </si>
  <si>
    <t xml:space="preserve">45232310-8 45232300-5 45232000-2 </t>
  </si>
  <si>
    <t xml:space="preserve">"Rozbudowa ulicy Święciechowskiej w Lesznie " </t>
  </si>
  <si>
    <t>Kosztorys</t>
  </si>
  <si>
    <t>Cena jedn.</t>
  </si>
  <si>
    <t>Krotn.</t>
  </si>
  <si>
    <t>Jedn.</t>
  </si>
  <si>
    <t>STWiOR</t>
  </si>
  <si>
    <t>Notatka</t>
  </si>
  <si>
    <t>Opis</t>
  </si>
  <si>
    <t>Podstawa</t>
  </si>
  <si>
    <t>Nr spec.</t>
  </si>
  <si>
    <t>Kod CPV</t>
  </si>
  <si>
    <t>Numer</t>
  </si>
  <si>
    <t>TELEKOMUNIKACJA - PRZEBUDOWA SIECI ORANGE POLSKA S.A.</t>
  </si>
  <si>
    <t>Likwidacja istnijącego hydrantu p.poż.</t>
  </si>
  <si>
    <t>Próba wodna szczelności i płukanie i dezynfekcja magistrali dn800mm</t>
  </si>
  <si>
    <t xml:space="preserve">Próba wodna szczelności sieci wodociągowych /długość próbnego odcinka rurociągu </t>
  </si>
  <si>
    <t>Prace pomocnicze - by pass wody tymczasowy dla wodociągu dn150-250mm</t>
  </si>
  <si>
    <t xml:space="preserve">blok oporowy </t>
  </si>
  <si>
    <r>
      <t xml:space="preserve">Trójnik kołnierzowy żeliwo sferoidalne
</t>
    </r>
    <r>
      <rPr>
        <b/>
        <sz val="10"/>
        <color theme="1"/>
        <rFont val="Arial"/>
        <family val="2"/>
        <charset val="238"/>
      </rPr>
      <t>Średnica Dn250/80mm</t>
    </r>
  </si>
  <si>
    <r>
      <t xml:space="preserve">Trójnik kołnierzowy żeliwo sferoidalne
</t>
    </r>
    <r>
      <rPr>
        <b/>
        <sz val="10"/>
        <color theme="1"/>
        <rFont val="Arial"/>
        <family val="2"/>
        <charset val="238"/>
      </rPr>
      <t>Średnica Dn200mm</t>
    </r>
  </si>
  <si>
    <r>
      <t xml:space="preserve">Trójnik kołnierzowy żeliwo sferoidalne
</t>
    </r>
    <r>
      <rPr>
        <b/>
        <sz val="10"/>
        <color theme="1"/>
        <rFont val="Arial"/>
        <family val="2"/>
        <charset val="238"/>
      </rPr>
      <t>Średnica Dn280/110mm</t>
    </r>
  </si>
  <si>
    <r>
      <t xml:space="preserve">Trójnik kołnierzowy żeliwo sferoidalne
</t>
    </r>
    <r>
      <rPr>
        <b/>
        <sz val="10"/>
        <color theme="1"/>
        <rFont val="Arial"/>
        <family val="2"/>
        <charset val="238"/>
      </rPr>
      <t>Średnica Dn110/80mm</t>
    </r>
  </si>
  <si>
    <r>
      <t xml:space="preserve">Trójnik kołnierzowy żeliwo sferoidalne
</t>
    </r>
    <r>
      <rPr>
        <b/>
        <sz val="10"/>
        <color theme="1"/>
        <rFont val="Arial"/>
        <family val="2"/>
        <charset val="238"/>
      </rPr>
      <t>Średnica Dn100mm</t>
    </r>
  </si>
  <si>
    <r>
      <t xml:space="preserve">Hydrant pożarowowy nadziemny żeliwny wraz z armaturą odcinającą, blokiem podporowym, tabliczką oznaczeniową 
</t>
    </r>
    <r>
      <rPr>
        <b/>
        <sz val="10"/>
        <color theme="1"/>
        <rFont val="Arial"/>
        <family val="2"/>
        <charset val="238"/>
      </rPr>
      <t>Średnica Dn80mm</t>
    </r>
  </si>
  <si>
    <r>
      <t xml:space="preserve">Zasuwa odcinająca do zgrzewania wraz z obudową do zasuw oraz opaską do nawiercania
</t>
    </r>
    <r>
      <rPr>
        <b/>
        <sz val="10"/>
        <color theme="1"/>
        <rFont val="Arial"/>
        <family val="2"/>
        <charset val="238"/>
      </rPr>
      <t>Średnica Dn32mm</t>
    </r>
  </si>
  <si>
    <r>
      <t xml:space="preserve">Zasuwa odcinająca kołnierzowa PN16 żeliwa sferoidalnego EN-GJS400 z miękkim zamknięciem wraz z kompletną obudową ziemną stałą i blokiem podporowym
</t>
    </r>
    <r>
      <rPr>
        <b/>
        <sz val="10"/>
        <color theme="1"/>
        <rFont val="Arial"/>
        <family val="2"/>
        <charset val="238"/>
      </rPr>
      <t>Średnica Dn250mm</t>
    </r>
  </si>
  <si>
    <r>
      <t xml:space="preserve">Zasuwa odcinająca kołnierzowa PN16 żeliwa sferoidalnego EN-GJS400 z miękkim zamknięciem wraz z kompletną obudową ziemną stałą i blokiem podporowym
</t>
    </r>
    <r>
      <rPr>
        <b/>
        <sz val="10"/>
        <color theme="1"/>
        <rFont val="Arial"/>
        <family val="2"/>
        <charset val="238"/>
      </rPr>
      <t>Średnica Dn200mm</t>
    </r>
  </si>
  <si>
    <r>
      <t xml:space="preserve">Zasuwa odcinająca kołnierzowa PN16 żeliwa sferoidalnego EN-GJS400 z miękkim zamknięciem wraz z kompletną obudową ziemną stałą i blokiem podporowym
</t>
    </r>
    <r>
      <rPr>
        <b/>
        <sz val="10"/>
        <color theme="1"/>
        <rFont val="Arial"/>
        <family val="2"/>
        <charset val="238"/>
      </rPr>
      <t>Średnica Dn100mm</t>
    </r>
  </si>
  <si>
    <r>
      <t xml:space="preserve">Zasuwa odcinająca kołnierzowa PN16 żeliwa sferoidalnego EN-GJS400 z miękkim zamknięciem wraz z kompletną obudową ziemną stałą i blokiem podporowym
</t>
    </r>
    <r>
      <rPr>
        <b/>
        <sz val="10"/>
        <color theme="1"/>
        <rFont val="Arial"/>
        <family val="2"/>
        <charset val="238"/>
      </rPr>
      <t>Średnica Dn80mm</t>
    </r>
  </si>
  <si>
    <t>Komora zasuw Dn1200mm</t>
  </si>
  <si>
    <r>
      <t xml:space="preserve">Rura przewodowa przeciskowa z rur PE100RC 
</t>
    </r>
    <r>
      <rPr>
        <b/>
        <sz val="10"/>
        <color rgb="FF080000"/>
        <rFont val="Arial"/>
        <family val="2"/>
        <charset val="238"/>
      </rPr>
      <t>Średnica Dz110mm</t>
    </r>
  </si>
  <si>
    <r>
      <t xml:space="preserve">Rura przewodowa z rur PE100 SDR17 PN10 wraz z taśmą ostrzegawczą i drutem sygnalizacyjnym
</t>
    </r>
    <r>
      <rPr>
        <b/>
        <sz val="10"/>
        <color rgb="FF080000"/>
        <rFont val="Arial"/>
        <family val="2"/>
        <charset val="238"/>
      </rPr>
      <t>Średnica Dz280mm</t>
    </r>
  </si>
  <si>
    <r>
      <t xml:space="preserve">Rura przewodowa z rur PE100 SDR17 PN10 wraz z taśmą ostrzegawczą i drutem sygnalizacyjnym
</t>
    </r>
    <r>
      <rPr>
        <b/>
        <sz val="10"/>
        <color rgb="FF080000"/>
        <rFont val="Arial"/>
        <family val="2"/>
        <charset val="238"/>
      </rPr>
      <t>Średnica Dz220mm</t>
    </r>
  </si>
  <si>
    <r>
      <t xml:space="preserve">Rura przewodowa z rur PE100 SDR17 PN10 wraz z taśmą ostrzegawczą i drutem sygnalizacyjnym
</t>
    </r>
    <r>
      <rPr>
        <b/>
        <sz val="10"/>
        <color rgb="FF080000"/>
        <rFont val="Arial"/>
        <family val="2"/>
        <charset val="238"/>
      </rPr>
      <t>Średnica Dz110mm</t>
    </r>
  </si>
  <si>
    <r>
      <t xml:space="preserve">Rura przewodowa z rur PE100 SDR17 PN10 wraz z taśmą ostrzegawczą i drutem sygnalizacyjnym
</t>
    </r>
    <r>
      <rPr>
        <b/>
        <sz val="10"/>
        <color rgb="FF080000"/>
        <rFont val="Arial"/>
        <family val="2"/>
        <charset val="238"/>
      </rPr>
      <t>Średnica Dz90mm</t>
    </r>
  </si>
  <si>
    <r>
      <t xml:space="preserve">Rura przewodowa z rur PE100 PN16 SDR 11 wraz z taśmą ostrzegawczą i drutem sygnalizacyjnym
</t>
    </r>
    <r>
      <rPr>
        <b/>
        <sz val="10"/>
        <color rgb="FF080000"/>
        <rFont val="Arial"/>
        <family val="2"/>
        <charset val="238"/>
      </rPr>
      <t>Średnica Dz32mm</t>
    </r>
  </si>
  <si>
    <t>Podłoża z materiałów sypkich pod kanały i obiekty - grubość podłoża: podsypka 20 cm i obsypka 30cm. Materiał z dokopu (zakupiony)</t>
  </si>
  <si>
    <t>WODOCIĄG</t>
  </si>
  <si>
    <t xml:space="preserve">STWIOR </t>
  </si>
  <si>
    <t>Montaż złączy końcowych kabli światłowodowych, kabel tubowy, przełącznica stojakowa, dodatek za każdy następny spajany światłowód - analogia do demontażu złącza otk</t>
  </si>
  <si>
    <t>TPSA 39/607/4</t>
  </si>
  <si>
    <t>Montaż złączy końcowych kabli światłowodowych, kabel tubowy, przełącznica stojakowa, jeden spajany światłowód - analogia do demontażu złącza otk</t>
  </si>
  <si>
    <t>TPSA 39/607/3</t>
  </si>
  <si>
    <t>Montaż złączy końcowych kabli światłowodowych, kabel tubowy, przełącznica stojakowa, dodatek za każdy następny spajany światłowód</t>
  </si>
  <si>
    <t>Montaż złączy końcowych kabli światłowodowych, kabel tubowy, przełącznica stojakowa, jeden spajany światłowód</t>
  </si>
  <si>
    <t>Wyciąganie kabli OTK z kanalizacji wraz z regulcją zapasów - kabel LTMC-12J</t>
  </si>
  <si>
    <t>Wyciąganie kabli OTK z kanalizacji wraz z regulcją zapasów - kabel LTMC-24J</t>
  </si>
  <si>
    <t>Przebudowa kabli światłowodowych FIBERHOST</t>
  </si>
  <si>
    <t>Montaż szaf kablowych z cokołem - analogia do demontażu istn. szafki teletechnicznej nr PG5</t>
  </si>
  <si>
    <t>TPSA 40/607/6</t>
  </si>
  <si>
    <t>Montaż szaf kablowych z cokołem - nowa lokalizacja istn. szafki teletechnicznej nr PG5</t>
  </si>
  <si>
    <t>Budowa rurociągu kablowego na głębokości 1·m w wykopie wykonanym ręcznie, grunt kategorii I-II, HDPE Fi·32·mm w zwojach, dodatek za każdą następną rurę w rurociągu - analogia do przełożenia mikrorur 2xHDPE-12/8mm</t>
  </si>
  <si>
    <t>TPSA 39/301/2</t>
  </si>
  <si>
    <t>Budowa rurociągu kablowego na głębokości 1·m w wykopie wykonanym ręcznie, grunt kategorii I-II, HDPE Fi·32·mm w zwojach, dodatek za każdą następną rurę w rurociągu - analogia do demontażu mikrorur 4xHDPE-14/10mm</t>
  </si>
  <si>
    <t>Budowa rurociągu kablowego na głębokości 1·m w wykopie wykonanym ręcznie, grunt kategorii I-II, HDPE Fi·32·mm w zwojach, dodatek za każdą następną rurę w rurociągu - analogia do demontażu mikrorur 4xHDPE-12/8mm</t>
  </si>
  <si>
    <t>Budowa rurociągu kablowego na głębokości 1·m w wykopie wykonanym ręcznie, grunt kategorii I-II, HDPE Fi·32·mm w zwojach, dodatek za każdą następną rurę w rurociągu - analogia do demontażu rurociągu HDPE-32/2,9mm</t>
  </si>
  <si>
    <t>Ręczne wciąganie rur kanalizacji wtórnej, otwór wolny, rury w zwojach, 4xFi·32·mm - analogia do mikrorur 4xHDPE-12/8mm</t>
  </si>
  <si>
    <t>TPSA 39/202/4</t>
  </si>
  <si>
    <t>Budowa rurociągu kablowego na głębokości 1·m w wykopie wykonanym ręcznie, grunt kategorii III, HDPE Fi·32·mm w zwojach, 1 rura w rurociągu - rurociąg RHDPE-32/2,9mm</t>
  </si>
  <si>
    <t>TPSA 39/301/9</t>
  </si>
  <si>
    <t xml:space="preserve">Przebudowa kanalizacji kablowej FIBERHOST </t>
  </si>
  <si>
    <t>Przebudowa sieci teletechnicznych - FIBERHOST S.A.</t>
  </si>
  <si>
    <t xml:space="preserve">45232300-5 45232000-2 </t>
  </si>
  <si>
    <t>TELEKOMUNIKACJA - PRZEBUDOWA SIECI FIBERHOST S.A.</t>
  </si>
  <si>
    <t>prób.</t>
  </si>
  <si>
    <t>Sprawdzenie samoczynnego wyłączania zasilania (następna próba)</t>
  </si>
  <si>
    <t>KNNR 5 1305-02</t>
  </si>
  <si>
    <t>Sprawdzenie samoczynnego wyłączania zasilania (pierwsza próba)</t>
  </si>
  <si>
    <t>KNNR 5 1305-01</t>
  </si>
  <si>
    <t>Roboty pomiarowe przy liniowych robotach ziemnych - trasa dróg w terenie pagórkowatym lub górskim,</t>
  </si>
  <si>
    <t>KNNR 1 0111-02</t>
  </si>
  <si>
    <t>odc.</t>
  </si>
  <si>
    <t>Badanie linii kablowej N,N,- kabel 4-żyłowy</t>
  </si>
  <si>
    <t>KNNR 5 1302-03</t>
  </si>
  <si>
    <t>Przebudowa szafki oświetleniowej SOU 3063011-076</t>
  </si>
  <si>
    <t xml:space="preserve"> analogia</t>
  </si>
  <si>
    <t>Przebudowa szafki oświetleniowej SOU 3063011-014</t>
  </si>
  <si>
    <t>Programator astronomiczny stosowany w sieciach ENEOS</t>
  </si>
  <si>
    <t>KNNR 5 0406-01</t>
  </si>
  <si>
    <t>Demontaż przewodów nieizolowanych linii NN o przekroju do 95 mm2 z przeznaczeniem na złom</t>
  </si>
  <si>
    <t>KNNR-W 9 0903-04</t>
  </si>
  <si>
    <t>Demontaż opraw oświetlenia zewnętrznego na trzpieniu słupa lub wysięgniku</t>
  </si>
  <si>
    <t>KNNR-W 9 1005-03</t>
  </si>
  <si>
    <t>Demontaż wysięgników rurowych o ciężarze do 30 kg mocowanych na słupie lub ścianie</t>
  </si>
  <si>
    <t>KNNR-W 9 1002-06</t>
  </si>
  <si>
    <t>Demontaż słupów oświetleniowych betonowych</t>
  </si>
  <si>
    <t>KNNR-W 9 1001-10</t>
  </si>
  <si>
    <t>Demontaż słupów oświetleniowych stalowych</t>
  </si>
  <si>
    <t>KNNR-W 9 1001-08</t>
  </si>
  <si>
    <t>szt.żył</t>
  </si>
  <si>
    <t>Podłączenie przewodów pojedynczych o przekroju żyły do 50 mm2 pod zaciski lub bolce</t>
  </si>
  <si>
    <t>KNNR 5 1203-05</t>
  </si>
  <si>
    <t>Zarobienie na sucho końca kabla 4-żyłowego o przekroju żył do 50 mm2 na napięcie do 1 kV o izolacji i powłoce z tworzyw sztucznych</t>
  </si>
  <si>
    <t>KNNR 5 0726-10</t>
  </si>
  <si>
    <t>Przełożenie kabli wielożyłowych o masie 0,5-1,0 kg/m układanych w gruncie kat, III-IV YAKY 4x25mm2 (w S tylko środek transportowy)</t>
  </si>
  <si>
    <t>KNNR-W 9 0801-04</t>
  </si>
  <si>
    <t>Ułożenie rur osłonowych z PCW o śr,do 140 mm D 50 (w S tylko środek transportowy)</t>
  </si>
  <si>
    <t>KNNR 5 0705-01</t>
  </si>
  <si>
    <t>Nasypanie warstwy piasku na dnie rowu kablowego o szerokości do 0,4 m</t>
  </si>
  <si>
    <t>KNNR 5 0706-01</t>
  </si>
  <si>
    <t>Zasypywanie rowów dla kabli wykonanych mechanicznie w gruncie kat, III-IV</t>
  </si>
  <si>
    <t>KNNR 5 0702-05</t>
  </si>
  <si>
    <t>Kopanie rowów dla kabli w sposób mechaniczny w gruncie kat, III-IV</t>
  </si>
  <si>
    <t>KNNR 5 0701-05</t>
  </si>
  <si>
    <t>Jedn.obm.</t>
  </si>
  <si>
    <t>ELEKTROENERGETYCZNA - ENEA OŚWIETLENIE</t>
  </si>
  <si>
    <t>Badanie linii kablowej N.N.- kabel 4-żyłowy</t>
  </si>
  <si>
    <t>412 d.36</t>
  </si>
  <si>
    <t>Zasypywanie rowów dla kabli wykonanych mechanicznie w gruncie kat. III-IV</t>
  </si>
  <si>
    <t>411 d.36</t>
  </si>
  <si>
    <t>Nasypanie warstwy piasku na dnie rowu kablowego o szerokości do 0.4 m</t>
  </si>
  <si>
    <t>410 d.36</t>
  </si>
  <si>
    <t>Układanie kabli  w rowach kablowych ręcznie z demontażu (bez kabla w M. w S tylko środek transportowy)</t>
  </si>
  <si>
    <t>KNNR 5 0707-05</t>
  </si>
  <si>
    <t>409 d.36</t>
  </si>
  <si>
    <t>Demontaż kabli układanych w gruncie kat. III-IV</t>
  </si>
  <si>
    <t>KNNR-W 9 0801-20</t>
  </si>
  <si>
    <t>408 d.36</t>
  </si>
  <si>
    <t>Kopanie rowów dla kabli w sposób mechaniczny w gruncie kat. III-IV po nowej trasie</t>
  </si>
  <si>
    <t>407 d.36</t>
  </si>
  <si>
    <t>Kopanie rowów dla kabli w sposób mechaniczny w gruncie kat. III-IV dla odkopania kabla</t>
  </si>
  <si>
    <t>406 d.36</t>
  </si>
  <si>
    <t>405 d.35</t>
  </si>
  <si>
    <t>404 d.35</t>
  </si>
  <si>
    <t>403 d.35</t>
  </si>
  <si>
    <t>402 d.35</t>
  </si>
  <si>
    <t>401 d.35</t>
  </si>
  <si>
    <t>Badanie linii kablowej S.N.</t>
  </si>
  <si>
    <t>KNNR 5 1302-01</t>
  </si>
  <si>
    <t>400 d.34</t>
  </si>
  <si>
    <t>399 d.34</t>
  </si>
  <si>
    <t>398 d.34</t>
  </si>
  <si>
    <t>Układanie kabli SN w rowach kablowych ręcznie z demontażu (bez kabla w M. w S tylko środek transportowy)</t>
  </si>
  <si>
    <t>397 d.34</t>
  </si>
  <si>
    <t>Demontaż kabli SN układanych w gruncie kat. III-IV</t>
  </si>
  <si>
    <t>396 d.34</t>
  </si>
  <si>
    <t>395 d.34</t>
  </si>
  <si>
    <t>Kopanie rowów dla kabli w sposób mechaniczny w gruncie kat. III-IV</t>
  </si>
  <si>
    <t>394 d.34</t>
  </si>
  <si>
    <t>393 d.33</t>
  </si>
  <si>
    <t>392 d.33</t>
  </si>
  <si>
    <t>391 d.33</t>
  </si>
  <si>
    <t>390 d.33</t>
  </si>
  <si>
    <t>389 d.33</t>
  </si>
  <si>
    <t>388 d.33</t>
  </si>
  <si>
    <t>387 d.33</t>
  </si>
  <si>
    <t>386 d.32</t>
  </si>
  <si>
    <t>385 d.32</t>
  </si>
  <si>
    <t>384 d.32</t>
  </si>
  <si>
    <t>383 d.32</t>
  </si>
  <si>
    <t>382 d.32</t>
  </si>
  <si>
    <t>381 d.32</t>
  </si>
  <si>
    <t>380 d.32</t>
  </si>
  <si>
    <t>379 d.31</t>
  </si>
  <si>
    <t>378 d.31</t>
  </si>
  <si>
    <t>377 d.31</t>
  </si>
  <si>
    <t>376 d.31</t>
  </si>
  <si>
    <t>375 d.31</t>
  </si>
  <si>
    <t>374 d.31</t>
  </si>
  <si>
    <t>373 d.31</t>
  </si>
  <si>
    <t>372 d.30</t>
  </si>
  <si>
    <t>371 d.30</t>
  </si>
  <si>
    <t>370 d.30</t>
  </si>
  <si>
    <t>Podłączenie przewodów pojedynczych o przekroju żyły do 240 mm2 pod zaciski lub bolce</t>
  </si>
  <si>
    <t>KNNR 5 1203-07</t>
  </si>
  <si>
    <t>369 d.30</t>
  </si>
  <si>
    <t>Zarobienie na sucho końca kabla 4-żyłowego o przekroju żył do 400 mm2 na napięcie do 1 kV o izolacji i powłoce z tworzyw sztucznych</t>
  </si>
  <si>
    <t>KNNR 5 0726-12</t>
  </si>
  <si>
    <t>368 d.30</t>
  </si>
  <si>
    <t>Układanie kabli o masie do 9.0 kg/m w rowach kablowych ręcznie NAY2Y-J 4x150mm2</t>
  </si>
  <si>
    <t>KNNR 5 0707-06</t>
  </si>
  <si>
    <t>367 d.30</t>
  </si>
  <si>
    <t>Układanie kabli o masie do 9.0 kg/m w szafkach NAY2Y-J 4x150mm2</t>
  </si>
  <si>
    <t>KNNR 5 0713-05</t>
  </si>
  <si>
    <t>366 d.30</t>
  </si>
  <si>
    <t>Układanie kabli  w rurach NAY2Y-J 4x150mm2</t>
  </si>
  <si>
    <t>365 d.30</t>
  </si>
  <si>
    <t>Ułożenie rur osłonowych z PCW D160</t>
  </si>
  <si>
    <t>364 d.30</t>
  </si>
  <si>
    <t>Ułożenie rur osłonowych z PCW S160</t>
  </si>
  <si>
    <t>363 d.30</t>
  </si>
  <si>
    <t>Mufy z tworzyw termokurczliwych przelotowe na kablach energetycznych wielożyłowych o przekroju żył 120-240 mm2 o izolacji i powłoce z tworzyw sztucznych w rowach kablowych</t>
  </si>
  <si>
    <t>KNNR-W 9 0806-04</t>
  </si>
  <si>
    <t>362 d.30</t>
  </si>
  <si>
    <t>361 d.30</t>
  </si>
  <si>
    <t>360 d.30</t>
  </si>
  <si>
    <t>359 d.30</t>
  </si>
  <si>
    <t>358 d.30</t>
  </si>
  <si>
    <t>357 d.29</t>
  </si>
  <si>
    <t>356 d.29</t>
  </si>
  <si>
    <t>355 d.29</t>
  </si>
  <si>
    <t>Układanie kabli  z demontażu w rurach</t>
  </si>
  <si>
    <t>KNNR 5 0713-04</t>
  </si>
  <si>
    <t>354 d.29</t>
  </si>
  <si>
    <t>353 d.29</t>
  </si>
  <si>
    <t>Ułożenie rur osłonowych o śr.do 200 mm - A 160 (analogia)</t>
  </si>
  <si>
    <t>KNNR 5 0705-03</t>
  </si>
  <si>
    <t>352 d.29</t>
  </si>
  <si>
    <t>351 d.29</t>
  </si>
  <si>
    <t>350 d.29</t>
  </si>
  <si>
    <t>349 d.28</t>
  </si>
  <si>
    <t>Układanie kabli o masie do 3.0 kg/m w budynkach. budowlach lub na estakadach bez mocowania A2XS(F)2Y 1x240mm2</t>
  </si>
  <si>
    <t>KNNR 5 0714-04</t>
  </si>
  <si>
    <t>348 d.28</t>
  </si>
  <si>
    <t>Układanie kabli o masie do 3.0 kg/m w rurach NA2XS(F)2Y 1x240mm2</t>
  </si>
  <si>
    <t>KNNR 5 0713-03</t>
  </si>
  <si>
    <t>347 d.28</t>
  </si>
  <si>
    <t>Układanie kabli o masie do 3.0 kg/m w rowach kablowych ręcznie NA2XS(F)2Y 1x240mm2</t>
  </si>
  <si>
    <t>KNNR 5 0707-04</t>
  </si>
  <si>
    <t>346 d.28</t>
  </si>
  <si>
    <t>Demontaż kabli wielożyłowych SN z  budynku stacji trafo</t>
  </si>
  <si>
    <t>KNNR-W 9 0804-10</t>
  </si>
  <si>
    <t>345 d.28</t>
  </si>
  <si>
    <t>344 d.28</t>
  </si>
  <si>
    <t>Głowice z taśm izolacyjnych na kablach energetycznych z żyłami aluminiowymi o przekroju żył 240 mm2 na napięcie do 20 kV</t>
  </si>
  <si>
    <t>KNNR 5 0729-03</t>
  </si>
  <si>
    <t>343 d.28</t>
  </si>
  <si>
    <t>342 d.28</t>
  </si>
  <si>
    <t>341 d.27</t>
  </si>
  <si>
    <t>340 d.27</t>
  </si>
  <si>
    <t>339 d.27</t>
  </si>
  <si>
    <t>338 d.27</t>
  </si>
  <si>
    <t>337 d.27</t>
  </si>
  <si>
    <t>336 d.27</t>
  </si>
  <si>
    <t>335 d.27</t>
  </si>
  <si>
    <t>334 d.27</t>
  </si>
  <si>
    <t>333 d.26</t>
  </si>
  <si>
    <t>332 d.26</t>
  </si>
  <si>
    <t>331 d.26</t>
  </si>
  <si>
    <t>330 d.26</t>
  </si>
  <si>
    <t>329 d.26</t>
  </si>
  <si>
    <t>328 d.25</t>
  </si>
  <si>
    <t>327 d.25</t>
  </si>
  <si>
    <t>326 d.25</t>
  </si>
  <si>
    <t>325 d.25</t>
  </si>
  <si>
    <t>324 d.25</t>
  </si>
  <si>
    <t>323 d.25</t>
  </si>
  <si>
    <t>322 d.25</t>
  </si>
  <si>
    <t>321 d.25</t>
  </si>
  <si>
    <t>320 d.25</t>
  </si>
  <si>
    <t>319 d.24</t>
  </si>
  <si>
    <t>318 d.24</t>
  </si>
  <si>
    <t>317 d.24</t>
  </si>
  <si>
    <t>316 d.24</t>
  </si>
  <si>
    <t>315 d.24</t>
  </si>
  <si>
    <t>314 d.24</t>
  </si>
  <si>
    <t>313 d.24</t>
  </si>
  <si>
    <t>312 d.24</t>
  </si>
  <si>
    <t>311 d.24</t>
  </si>
  <si>
    <t>310 d.23</t>
  </si>
  <si>
    <t>309 d.23</t>
  </si>
  <si>
    <t>308 d.23</t>
  </si>
  <si>
    <t>307 d.23</t>
  </si>
  <si>
    <t>306 d.23</t>
  </si>
  <si>
    <t>305 d.23</t>
  </si>
  <si>
    <t>304 d.23</t>
  </si>
  <si>
    <t>303 d.23</t>
  </si>
  <si>
    <t>302 d.23</t>
  </si>
  <si>
    <t>301 d.22</t>
  </si>
  <si>
    <t>300 d.22</t>
  </si>
  <si>
    <t>299 d.22</t>
  </si>
  <si>
    <t>Układanie kabli  w rurach SN z demontażu</t>
  </si>
  <si>
    <t>298 d.22</t>
  </si>
  <si>
    <t>297 d.22</t>
  </si>
  <si>
    <t>296 d.22</t>
  </si>
  <si>
    <t>295 d.22</t>
  </si>
  <si>
    <t>294 d.22</t>
  </si>
  <si>
    <t>293 d.22</t>
  </si>
  <si>
    <t>292 d.21</t>
  </si>
  <si>
    <t>291 d.21</t>
  </si>
  <si>
    <t>290 d.21</t>
  </si>
  <si>
    <t>289 d.21</t>
  </si>
  <si>
    <t>288 d.21</t>
  </si>
  <si>
    <t>287 d.21</t>
  </si>
  <si>
    <t>286 d.21</t>
  </si>
  <si>
    <t>285 d.20</t>
  </si>
  <si>
    <t>284 d.20</t>
  </si>
  <si>
    <t>283 d.20</t>
  </si>
  <si>
    <t>Układanie kabli o masie do 5.5 kg/m w rowach kablowych ręcznie z demontażu (bez kabla w M. w S tylko środek transportowy)</t>
  </si>
  <si>
    <t>282 d.20</t>
  </si>
  <si>
    <t>Demontaż kabli wielożyłowych o masie 3.0-5.5 kg/m układanych w gruncie kat. III-IV</t>
  </si>
  <si>
    <t>281 d.20</t>
  </si>
  <si>
    <t>280 d.20</t>
  </si>
  <si>
    <t>279 d.20</t>
  </si>
  <si>
    <t>Badania i pomiary instalacji uziemiającej (pierwszy pomiar)</t>
  </si>
  <si>
    <t>KNNR 5 1304-01</t>
  </si>
  <si>
    <t>278 d.19</t>
  </si>
  <si>
    <t>277 d.19</t>
  </si>
  <si>
    <t>Podłączenie przewodów pojedynczych o przekroju żyły do 120 mm2 pod zaciski lub bolce</t>
  </si>
  <si>
    <t>KNNR 5 1203-06</t>
  </si>
  <si>
    <t>276 d.19</t>
  </si>
  <si>
    <t>275 d.19</t>
  </si>
  <si>
    <t>Zarobienie na sucho końca kabla 4-żyłowego o przekroju żył do 120 mm2 na napięcie do 1 kV o izolacji i powłoce z tworzyw sztucznych</t>
  </si>
  <si>
    <t>KNNR 5 0726-11</t>
  </si>
  <si>
    <t>274 d.19</t>
  </si>
  <si>
    <t>273 d.19</t>
  </si>
  <si>
    <t>272 d.19</t>
  </si>
  <si>
    <t>271 d.19</t>
  </si>
  <si>
    <t>Układanie kabli o masie do 5.5 kg/m w rowach kablowych ręcznie YAKY 4x120mm2</t>
  </si>
  <si>
    <t>270 d.19</t>
  </si>
  <si>
    <t>269 d.19</t>
  </si>
  <si>
    <t>Układanie kabli YAKY 4x120mm2 w szafkach</t>
  </si>
  <si>
    <t>268 d.19</t>
  </si>
  <si>
    <t>267 d.19</t>
  </si>
  <si>
    <t>Układanie kabli  w rurachYAKY 4x120mm2</t>
  </si>
  <si>
    <t>266 d.19</t>
  </si>
  <si>
    <t>265 d.19</t>
  </si>
  <si>
    <t>264 d.19</t>
  </si>
  <si>
    <t>263 d.19</t>
  </si>
  <si>
    <t>Mechaniczne pogrążanie uziomów pionowych prętowych w gruncie kat.III</t>
  </si>
  <si>
    <t>KNNR 5 0605-08</t>
  </si>
  <si>
    <t>262 d.19</t>
  </si>
  <si>
    <t>Montaż uziomów poziomych w wykopie o głębokości do 0.8 m; kat.gruntu III</t>
  </si>
  <si>
    <t>KNNR 5 0605-05</t>
  </si>
  <si>
    <t>261 d.19</t>
  </si>
  <si>
    <t>Układanie kabli NN w rowach kablowych ręcznie z demontażu (bez kabla w M. w S tylko środek transportowy)</t>
  </si>
  <si>
    <t>260 d.19</t>
  </si>
  <si>
    <t>Demontaż kabli NN 4x120 układanych w gruncie kat. III-IV</t>
  </si>
  <si>
    <t>259 d.19</t>
  </si>
  <si>
    <t>Złącza kablowe ZK3 z demontażu - montaż na nowej lokalizacji</t>
  </si>
  <si>
    <t>KNNR 5 0401-04</t>
  </si>
  <si>
    <t>258 d.19</t>
  </si>
  <si>
    <t>Demontaż złącza kablowego ZK3 (do Rx0.85)</t>
  </si>
  <si>
    <t>257 d.19</t>
  </si>
  <si>
    <t>256 d.19</t>
  </si>
  <si>
    <t>255 d.19</t>
  </si>
  <si>
    <t>254 d.18</t>
  </si>
  <si>
    <t>253 d.18</t>
  </si>
  <si>
    <t>252 d.18</t>
  </si>
  <si>
    <t>251 d.18</t>
  </si>
  <si>
    <t>250 d.18</t>
  </si>
  <si>
    <t>249 d.18</t>
  </si>
  <si>
    <t>248 d.18</t>
  </si>
  <si>
    <t>247 d.17</t>
  </si>
  <si>
    <t>246 d.17</t>
  </si>
  <si>
    <t>245 d.17</t>
  </si>
  <si>
    <t>244 d.17</t>
  </si>
  <si>
    <t>243 d.17</t>
  </si>
  <si>
    <t>242 d.17</t>
  </si>
  <si>
    <t>241 d.17</t>
  </si>
  <si>
    <t>240 d.16</t>
  </si>
  <si>
    <t>239 d.16</t>
  </si>
  <si>
    <t>238 d.16</t>
  </si>
  <si>
    <t>237 d.16</t>
  </si>
  <si>
    <t>236 d.16</t>
  </si>
  <si>
    <t>235 d.16</t>
  </si>
  <si>
    <t>234 d.15</t>
  </si>
  <si>
    <t>233 d.15</t>
  </si>
  <si>
    <t>232 d.15</t>
  </si>
  <si>
    <t>231 d.15</t>
  </si>
  <si>
    <t>230 d.15</t>
  </si>
  <si>
    <t>229 d.15</t>
  </si>
  <si>
    <t>228 d.15</t>
  </si>
  <si>
    <t>227 d.15</t>
  </si>
  <si>
    <t>226 d.15</t>
  </si>
  <si>
    <t>225 d.15</t>
  </si>
  <si>
    <t>224 d.15</t>
  </si>
  <si>
    <t>223 d.15</t>
  </si>
  <si>
    <t>222 d.15</t>
  </si>
  <si>
    <t>Złącza kablowe ZK-3a z demontażu - montaż na nowej lokalizacji</t>
  </si>
  <si>
    <t>221 d.15</t>
  </si>
  <si>
    <t>Demontaż złącza kablowego ZK-3a (do Rx0.85)</t>
  </si>
  <si>
    <t>220 d.15</t>
  </si>
  <si>
    <t>219 d.15</t>
  </si>
  <si>
    <t>218 d.15</t>
  </si>
  <si>
    <t>217 d.14</t>
  </si>
  <si>
    <t>216 d.14</t>
  </si>
  <si>
    <t>215 d.14</t>
  </si>
  <si>
    <t>214 d.14</t>
  </si>
  <si>
    <t>213 d.14</t>
  </si>
  <si>
    <t>212 d.14</t>
  </si>
  <si>
    <t>211 d.14</t>
  </si>
  <si>
    <t>210 d.13</t>
  </si>
  <si>
    <t>209 d.13</t>
  </si>
  <si>
    <t>208 d.13</t>
  </si>
  <si>
    <t>207 d.13</t>
  </si>
  <si>
    <t>206 d.12</t>
  </si>
  <si>
    <t>Ułożenie rur osłonowych z PCW A160</t>
  </si>
  <si>
    <t>205 d.12</t>
  </si>
  <si>
    <t>204 d.12</t>
  </si>
  <si>
    <t>203 d.12</t>
  </si>
  <si>
    <t>202 d.12</t>
  </si>
  <si>
    <t>201 d.12</t>
  </si>
  <si>
    <t>200 d.11</t>
  </si>
  <si>
    <t>199 d.11</t>
  </si>
  <si>
    <t>198 d.11</t>
  </si>
  <si>
    <t>197 d.11</t>
  </si>
  <si>
    <t>196 d.10</t>
  </si>
  <si>
    <t>195 d.10</t>
  </si>
  <si>
    <t>194 d.10</t>
  </si>
  <si>
    <t>193 d.10</t>
  </si>
  <si>
    <t>192 d.10</t>
  </si>
  <si>
    <t>Kopanie rowów dla kabli w sposób mechaniczny w gruncie kat. III-IV pod nową trasę</t>
  </si>
  <si>
    <t>191 d.10</t>
  </si>
  <si>
    <t>Odkopanie rowów dla kabli w sposób mechaniczny w gruncie kat. III-IV</t>
  </si>
  <si>
    <t>190 d.10</t>
  </si>
  <si>
    <t>189 d.9</t>
  </si>
  <si>
    <t>188 d.9</t>
  </si>
  <si>
    <t>187 d.9</t>
  </si>
  <si>
    <t>186 d.9</t>
  </si>
  <si>
    <t>185 d.9</t>
  </si>
  <si>
    <t>184 d.9</t>
  </si>
  <si>
    <t>183 d.9</t>
  </si>
  <si>
    <t>182 d.9</t>
  </si>
  <si>
    <t>181 d.8</t>
  </si>
  <si>
    <t>180 d.8</t>
  </si>
  <si>
    <t>179 d.8</t>
  </si>
  <si>
    <t>178 d.8</t>
  </si>
  <si>
    <t>177 d.8</t>
  </si>
  <si>
    <t>176 d.7</t>
  </si>
  <si>
    <t>175 d.7</t>
  </si>
  <si>
    <t>Zarobienie na sucho końca kabla 5-żyłowego o przekroju żył do 400 mm2 na napięcie do 1 kV o izolacji i powłoce z tworzyw sztucznych</t>
  </si>
  <si>
    <t>174 d.7</t>
  </si>
  <si>
    <t>173 d.7</t>
  </si>
  <si>
    <t>172 d.7</t>
  </si>
  <si>
    <t>171 d.7</t>
  </si>
  <si>
    <t>170 d.7</t>
  </si>
  <si>
    <t>169 d.7</t>
  </si>
  <si>
    <t>168 d.7</t>
  </si>
  <si>
    <t>167 d.6</t>
  </si>
  <si>
    <t>Układanie kabli o masie do 3.0 kg/m w budynkach. budowlach lub na estakadach bez mocowania A2XS(F)2Y 1x150mm2</t>
  </si>
  <si>
    <t>166 d.6</t>
  </si>
  <si>
    <t>Układanie kabli o masie do 3.0 kg/m w rurach NA2XS(F)2Y 1x150mm2</t>
  </si>
  <si>
    <t>165 d.6</t>
  </si>
  <si>
    <t>Układanie kabli o masie do 3.0 kg/m w rowach kablowych ręcznie NA2XS(F)2Y 1x150mm2</t>
  </si>
  <si>
    <t>164 d.6</t>
  </si>
  <si>
    <t>163 d.6</t>
  </si>
  <si>
    <t>162 d.6</t>
  </si>
  <si>
    <t>161 d.6</t>
  </si>
  <si>
    <t>160 d.6</t>
  </si>
  <si>
    <t>159 d.6</t>
  </si>
  <si>
    <t>158 d.6</t>
  </si>
  <si>
    <t>157 d.5</t>
  </si>
  <si>
    <t>156 d.5</t>
  </si>
  <si>
    <t>155 d.5</t>
  </si>
  <si>
    <t>154 d.5</t>
  </si>
  <si>
    <t>Kopanie rowów dla kabli w sposób mechaniczny w gruncie kat. III-IV - wspólny wykop</t>
  </si>
  <si>
    <t>153 d.5</t>
  </si>
  <si>
    <t>152 d.5</t>
  </si>
  <si>
    <t>151 d.5</t>
  </si>
  <si>
    <t>150 d.4</t>
  </si>
  <si>
    <t>149 d.4</t>
  </si>
  <si>
    <t>148 d.4</t>
  </si>
  <si>
    <t>słup</t>
  </si>
  <si>
    <t>Demontaż  słupów linii napowietrznej nn wirowany (do R x 0.85)</t>
  </si>
  <si>
    <t>KNNR 5 0901-02</t>
  </si>
  <si>
    <t>147 d.4</t>
  </si>
  <si>
    <t>Demontaż słupów żelbetowych linii NN</t>
  </si>
  <si>
    <t>KNNR-W 9 0901-08</t>
  </si>
  <si>
    <t>146 d.4</t>
  </si>
  <si>
    <t>Demontaż przewodów nieizolowanych linii NN o przekroju do 95 mm2 z przeznaczeniem na złom - 4xAL 70mm2</t>
  </si>
  <si>
    <t>145 d.4</t>
  </si>
  <si>
    <t>Demontaż przewodów nieizolowanych linii NN o przekroju do 95 mm2 z przeznaczeniem na złom - 4xAL 50mm2</t>
  </si>
  <si>
    <t>144 d.4</t>
  </si>
  <si>
    <t>Demontaż konstrukcji wsporczych dla przyłączy na ścianie z 4 izolatorami</t>
  </si>
  <si>
    <t>KNNR-W 9 0703-09</t>
  </si>
  <si>
    <t>143 d.4</t>
  </si>
  <si>
    <t>przew.</t>
  </si>
  <si>
    <t>Demontaż przyłączy napowietrznych z przewodów nieizolowanych</t>
  </si>
  <si>
    <t>KNNR-W 9 0701-03</t>
  </si>
  <si>
    <t>142 d.4</t>
  </si>
  <si>
    <t>Badania i pomiary instalacji uziemiającej (każdy następny pomiar)</t>
  </si>
  <si>
    <t>KNNR 5 1304-02</t>
  </si>
  <si>
    <t>141 d.3</t>
  </si>
  <si>
    <t>140 d.3</t>
  </si>
  <si>
    <t>139 d.3</t>
  </si>
  <si>
    <t>Przewody uziemiające i wyrównawcze na słupach (bednarka o przekroju do 200 mm2)</t>
  </si>
  <si>
    <t>KNNR 5 0603-07</t>
  </si>
  <si>
    <t>138 d.3</t>
  </si>
  <si>
    <t>137 d.3</t>
  </si>
  <si>
    <t>136 d.3</t>
  </si>
  <si>
    <t>135 d.3</t>
  </si>
  <si>
    <t>134 d.3</t>
  </si>
  <si>
    <t>Układanie kabli o masie do 3.0 kg/m w rowach kablowych ręcznie NAY2Y-J 4x70mm2</t>
  </si>
  <si>
    <t>133 d.3</t>
  </si>
  <si>
    <t>Układanie kabli o masie do 3.0 kg/m w szafkach NAY2Y-J 4x70mm2</t>
  </si>
  <si>
    <t>132 d.3</t>
  </si>
  <si>
    <t>Układanie kabli  w rurach NAY2Y-J 4x70mm2</t>
  </si>
  <si>
    <t>131 d.3</t>
  </si>
  <si>
    <t>Układanie kabli NAY2Y-J 4x70mm2 na słupach betonowych</t>
  </si>
  <si>
    <t>KNNR 5 0717-04</t>
  </si>
  <si>
    <t>130 d.3</t>
  </si>
  <si>
    <t>Układanie kabli NAY2Y-J 4x150mm2 na słupach betonowych</t>
  </si>
  <si>
    <t>129 d.3</t>
  </si>
  <si>
    <t>128 d.3</t>
  </si>
  <si>
    <t>127 d.3</t>
  </si>
  <si>
    <t>126 d.3</t>
  </si>
  <si>
    <t>Przełożenie  przyłącza napowietrznego na projektowany słup (analogia)</t>
  </si>
  <si>
    <t>KNNR-W 9 0702-04</t>
  </si>
  <si>
    <t>125 d.3</t>
  </si>
  <si>
    <t>Ułożenie rur osłonowych HDPE 75/4.3</t>
  </si>
  <si>
    <t>124 d.3</t>
  </si>
  <si>
    <t>123 d.3</t>
  </si>
  <si>
    <t>122 d.3</t>
  </si>
  <si>
    <t>121 d.3</t>
  </si>
  <si>
    <t>120 d.3</t>
  </si>
  <si>
    <t>119 d.3</t>
  </si>
  <si>
    <t>118 d.3</t>
  </si>
  <si>
    <t>Montaż uziomów poziomych w wykopie o głębokości do 0.6 m; kat.gruntu III</t>
  </si>
  <si>
    <t>KNNR 5 0605-02</t>
  </si>
  <si>
    <t>117 d.3</t>
  </si>
  <si>
    <t>Montaż ogranicznika przepięć w liniach napowietrznych nn</t>
  </si>
  <si>
    <t>KNNR 5 0906-03</t>
  </si>
  <si>
    <t>116 d.3</t>
  </si>
  <si>
    <t>Montaż i stawianie słupów linii napowietrznej nn z żerdzi wirowanych -hak wieszakowy z uchwytem</t>
  </si>
  <si>
    <t>KNNR 5 0903-04</t>
  </si>
  <si>
    <t>115 d.3</t>
  </si>
  <si>
    <t>Montaż i stawianie słupów linii napowietrznej nn z żerdzi wirowanych - pojedynczy o długości do 10.5 m</t>
  </si>
  <si>
    <t>KNNR 5 0903-01</t>
  </si>
  <si>
    <t>114 d.3</t>
  </si>
  <si>
    <t>Adapter przelotowy z zaciskami typu V</t>
  </si>
  <si>
    <t>KNNR 5 0406-02</t>
  </si>
  <si>
    <t>113 d.3</t>
  </si>
  <si>
    <t>Naprawa uszkodzonej w trakcie montażu złącza ZK3 elewacji</t>
  </si>
  <si>
    <t xml:space="preserve"> wycena indywidualna</t>
  </si>
  <si>
    <t>112 d.3</t>
  </si>
  <si>
    <t>dm3</t>
  </si>
  <si>
    <t>Wnęki pod rozdzielnice elektryczne w podłożu ceglanym</t>
  </si>
  <si>
    <t>KNNR-W 9 1102-02</t>
  </si>
  <si>
    <t>111 d.3</t>
  </si>
  <si>
    <t>Przeniesienie licznika do złącza projektowanego (analogia)</t>
  </si>
  <si>
    <t>KNNR-W 9 0205-03</t>
  </si>
  <si>
    <t>110 d.3</t>
  </si>
  <si>
    <t>Demontaż złączy kablowych istniejących z elewacji</t>
  </si>
  <si>
    <t>KNNR-W 9 0101-08</t>
  </si>
  <si>
    <t>109 d.3</t>
  </si>
  <si>
    <t>Urządzenia rozdzielcze (zestawy)  na fundamencie prefabrykowanym - ZK4</t>
  </si>
  <si>
    <t>KNNR 5 0403-01</t>
  </si>
  <si>
    <t>108 d.3</t>
  </si>
  <si>
    <t>Urządzenia rozdzielcze (zestawy)  na fundamencie prefabrykowanym - ZK3</t>
  </si>
  <si>
    <t>107 d.3</t>
  </si>
  <si>
    <t>Urządzenia rozdzielcze (zestawy)  na fundamencie prefabrykowanym - szafka SK4</t>
  </si>
  <si>
    <t>KNNR 5 0403-03</t>
  </si>
  <si>
    <t>106 d.3</t>
  </si>
  <si>
    <t>Urządzenia rozdzielcze (zestawy)  na fundamencie prefabrykowanym - szafka SKP4/0/3-2P</t>
  </si>
  <si>
    <t>105 d.3</t>
  </si>
  <si>
    <t>Urządzenia rozdzielcze (zestawy)  na fundamencie prefabrykowanym - szafka SK3</t>
  </si>
  <si>
    <t>104 d.3</t>
  </si>
  <si>
    <t>Urządzenia rozdzielcze (zestawy)  na fundamencie prefabrykowanym - ZK3x-3P</t>
  </si>
  <si>
    <t>103 d.3</t>
  </si>
  <si>
    <t>Urządzenia rozdzielcze (zestawy)  na fundamencie prefabrykowanym - ZK2x-2P</t>
  </si>
  <si>
    <t>102 d.3</t>
  </si>
  <si>
    <t>Urządzenia rozdzielcze (zestawy)  na fundamencie prefabrykowanym - ZK1x-1P</t>
  </si>
  <si>
    <t>101 d.3</t>
  </si>
  <si>
    <t>Odtworzenie  ogrodzenia po montażu złącza</t>
  </si>
  <si>
    <t>100 d.3</t>
  </si>
  <si>
    <t>Kanał instalacyjny o szerokości podstawy do 60 mm - podłoże inne niż betonowe</t>
  </si>
  <si>
    <t>KNNR 5 0111-02</t>
  </si>
  <si>
    <t>99 d.3</t>
  </si>
  <si>
    <t>Układanie kabli o masie do 1.0 kg/m w korytach i kanałach elektroinstalacyjnych YKY 4x10mm2</t>
  </si>
  <si>
    <t>KNNR 5 0716-02</t>
  </si>
  <si>
    <t>98 d.3</t>
  </si>
  <si>
    <t>Układanie kabli o masie do 1.0 kg/m w korytach i kanałach elektroinstalacyjnych YKY 4x16mm2</t>
  </si>
  <si>
    <t>97 d.3</t>
  </si>
  <si>
    <t>Układanie kabli o masie do 1.0 kg/m w rowach kablowych ręcznie YKY 4x16mm2</t>
  </si>
  <si>
    <t>KNNR 5 0707-02</t>
  </si>
  <si>
    <t>96 d.3</t>
  </si>
  <si>
    <t>Układanie kabli o masie do 1.0 kg/m w rowach kablowych ręcznie YKY 4x10mm2</t>
  </si>
  <si>
    <t>95 d.3</t>
  </si>
  <si>
    <t>94 d.3</t>
  </si>
  <si>
    <t>93 d.3</t>
  </si>
  <si>
    <t>92 d.3</t>
  </si>
  <si>
    <t>91 d.2</t>
  </si>
  <si>
    <t>90 d.2</t>
  </si>
  <si>
    <t>89 d.2</t>
  </si>
  <si>
    <t>88 d.2</t>
  </si>
  <si>
    <t>87 d.2</t>
  </si>
  <si>
    <t>86 d.2</t>
  </si>
  <si>
    <t>85 d.2</t>
  </si>
  <si>
    <t>84 d.2</t>
  </si>
  <si>
    <t>83 d.2</t>
  </si>
  <si>
    <t>82 d.2</t>
  </si>
  <si>
    <t>81 d.2</t>
  </si>
  <si>
    <t>80 d.2</t>
  </si>
  <si>
    <t>79 d.2</t>
  </si>
  <si>
    <t>78 d.2</t>
  </si>
  <si>
    <t>77 d.2</t>
  </si>
  <si>
    <t>76 d.2</t>
  </si>
  <si>
    <t>75 d.2</t>
  </si>
  <si>
    <t>Urządzenia rozdzielcze (zestawy)  na fundamencie prefabrykowanym - szafka SKP4/1/3-1P</t>
  </si>
  <si>
    <t>74 d.2</t>
  </si>
  <si>
    <t>73 d.2</t>
  </si>
  <si>
    <t>72 d.2</t>
  </si>
  <si>
    <t>71 d.2</t>
  </si>
  <si>
    <t>70 d.2</t>
  </si>
  <si>
    <t>Podłączenie przewodów pojedynczych 150mm2 w projektowanej szafce</t>
  </si>
  <si>
    <t>69 d.2</t>
  </si>
  <si>
    <t>68 d.2</t>
  </si>
  <si>
    <t>67 d.2</t>
  </si>
  <si>
    <t>66 d.2</t>
  </si>
  <si>
    <t>65 d.2</t>
  </si>
  <si>
    <t>64 d.2</t>
  </si>
  <si>
    <t>Układanie kabli YAKY 4x120mm2 z demontażu w rowach kablowych ręcznie po nowej trasie</t>
  </si>
  <si>
    <t>63 d.2</t>
  </si>
  <si>
    <t>Demontaż kabli wielożyłowych o masie 3.0-5.5 kg/m układanych w gruncie kat. III-IV do ponownego poożenia</t>
  </si>
  <si>
    <t>62 d.2</t>
  </si>
  <si>
    <t>61 d.2</t>
  </si>
  <si>
    <t>60 d.2</t>
  </si>
  <si>
    <t>59 d.2</t>
  </si>
  <si>
    <t>Demontaż  kabli YAKY 4x120mm2 ze słupa betonowego (do R x 0.85)</t>
  </si>
  <si>
    <t>58 d.2</t>
  </si>
  <si>
    <t>57 d.2</t>
  </si>
  <si>
    <t>56 d.2</t>
  </si>
  <si>
    <t>55 d.2</t>
  </si>
  <si>
    <t>54 d.2</t>
  </si>
  <si>
    <t>53 d.2</t>
  </si>
  <si>
    <t>52 d.2</t>
  </si>
  <si>
    <t>51 d.2</t>
  </si>
  <si>
    <t>50 d.2</t>
  </si>
  <si>
    <t>49 d.2</t>
  </si>
  <si>
    <t>48 d.2</t>
  </si>
  <si>
    <t>47 d.2</t>
  </si>
  <si>
    <t>46 d.2</t>
  </si>
  <si>
    <t>45 d.2</t>
  </si>
  <si>
    <t>44 d.2</t>
  </si>
  <si>
    <t>43 d.2</t>
  </si>
  <si>
    <t>42 d.2</t>
  </si>
  <si>
    <t>41 d.2</t>
  </si>
  <si>
    <t>40 d.2</t>
  </si>
  <si>
    <t>39 d.2</t>
  </si>
  <si>
    <t>38 d.1</t>
  </si>
  <si>
    <t>37 d.1</t>
  </si>
  <si>
    <t>36 d.1</t>
  </si>
  <si>
    <t>35 d.1</t>
  </si>
  <si>
    <t>34 d.1</t>
  </si>
  <si>
    <t>33 d.1</t>
  </si>
  <si>
    <t>32 d.1</t>
  </si>
  <si>
    <t>31 d.1</t>
  </si>
  <si>
    <t>30 d.1</t>
  </si>
  <si>
    <t>29 d.1</t>
  </si>
  <si>
    <t>28 d.1</t>
  </si>
  <si>
    <t>27 d.1</t>
  </si>
  <si>
    <t>26 d.1</t>
  </si>
  <si>
    <t>25 d.1</t>
  </si>
  <si>
    <t>24 d.1</t>
  </si>
  <si>
    <t>23 d.1</t>
  </si>
  <si>
    <t>22 d.1</t>
  </si>
  <si>
    <t>21 d.1</t>
  </si>
  <si>
    <t>20 d.1</t>
  </si>
  <si>
    <t>19 d.1</t>
  </si>
  <si>
    <t>18 d.1</t>
  </si>
  <si>
    <t>17 d.1</t>
  </si>
  <si>
    <t>16 d.1</t>
  </si>
  <si>
    <t>Demontaż  kabli 4x120mm2 bezpośrednio ze słupa betonowego (analogia. do R x 0.85)</t>
  </si>
  <si>
    <t>15 d.1</t>
  </si>
  <si>
    <t>14 d.1</t>
  </si>
  <si>
    <t>Odkopanie kabli w sposób mechaniczny w gruncie kat. III-IV</t>
  </si>
  <si>
    <t>13 d.1</t>
  </si>
  <si>
    <t>12 d.1</t>
  </si>
  <si>
    <t>11 d.1</t>
  </si>
  <si>
    <t>10 d.1</t>
  </si>
  <si>
    <t>9 d.1</t>
  </si>
  <si>
    <t>8 d.1</t>
  </si>
  <si>
    <t>7 d.1</t>
  </si>
  <si>
    <t>6 d.1</t>
  </si>
  <si>
    <t>5 d.1</t>
  </si>
  <si>
    <t>4 d.1</t>
  </si>
  <si>
    <t>3 d.1</t>
  </si>
  <si>
    <t>2 d.1</t>
  </si>
  <si>
    <t>1 d.1</t>
  </si>
  <si>
    <t>ELEKTROENERGETYCZNA - ENEA OPERATOR</t>
  </si>
  <si>
    <t>pomiar</t>
  </si>
  <si>
    <t>Pomiar rezystancji izolacji instalacji elektrycznej - obwód 1-fazowy (każdy następny pomiar)</t>
  </si>
  <si>
    <t>KNNR 5 1303-02</t>
  </si>
  <si>
    <t>Pomiar rezystancji izolacji instalacji elektrycznej - obwód 1-fazowy (pomiar pierwszy)</t>
  </si>
  <si>
    <t>KNNR 5 1303-01</t>
  </si>
  <si>
    <t>Montaż tablicy przystankowej wg. opracowania (analogia)</t>
  </si>
  <si>
    <t>KNNR 5 0406-07</t>
  </si>
  <si>
    <t>Układanie kabli w słupach, skrzynkach YKY 3x2,5mm2 (w S tylko środek transportowy)</t>
  </si>
  <si>
    <t>KNNR 5 0713-01</t>
  </si>
  <si>
    <t>Montaż i stawianie słupów dedykowanych to tablicy przystankowej</t>
  </si>
  <si>
    <t>KNNR 5 1001-01</t>
  </si>
  <si>
    <t>złącz.</t>
  </si>
  <si>
    <t>Montaż złączy przelotowych na kablach światłowodowych tubowych ułożonych w kanalizacji kablowej /mufa termokurczliwa /</t>
  </si>
  <si>
    <t>ZN-97/TP S.A.-039 0601-01</t>
  </si>
  <si>
    <t>Dysk twardy 14TB</t>
  </si>
  <si>
    <t>Serwer</t>
  </si>
  <si>
    <t>KNNR 5 0406-03</t>
  </si>
  <si>
    <t>1 szt</t>
  </si>
  <si>
    <t>Konfiguracja + testy</t>
  </si>
  <si>
    <t xml:space="preserve">  cena zakładowa</t>
  </si>
  <si>
    <t>kamera</t>
  </si>
  <si>
    <t>Licencja dla kanału wizyjnego podstawowa wg. opracowania</t>
  </si>
  <si>
    <t>Licencja dla kanału wizyjnego analizy tablic wg. opracowania</t>
  </si>
  <si>
    <t>Licencja dla kanału wizyjnego VDG Sense PRO dla kamer wg. opracowania</t>
  </si>
  <si>
    <t>Obudowa 47x28x18cm, wykonanie indywidualne wg. wytycznych UM Leszno</t>
  </si>
  <si>
    <t>KNNR 5 0404-04</t>
  </si>
  <si>
    <t>linia</t>
  </si>
  <si>
    <t>Uruchomienie systemu TVU - linia transmisji wizji</t>
  </si>
  <si>
    <t>KNR AL-01 0506-01</t>
  </si>
  <si>
    <t>Dodatek za utrudnienia przy montażu elementów systemu TVU - obiektyw ze zmienną ogniskową</t>
  </si>
  <si>
    <t>KNR AL-01 0505-01</t>
  </si>
  <si>
    <t>Dodatek za utrudnienia przy montażu elementów systemu TVU - wysokość powyżej 4 m</t>
  </si>
  <si>
    <t>KNR AL-01 0505-02</t>
  </si>
  <si>
    <t>Montaż elementów systemu telewizji użytkowej - wyposażenie szafki</t>
  </si>
  <si>
    <t>KNR AL-01 0501-02</t>
  </si>
  <si>
    <t>Montaż elementów systemu telewizji użytkowej - kamera  zewnętrzna wg. zestawienia materiałów</t>
  </si>
  <si>
    <t>odcinki</t>
  </si>
  <si>
    <t>Pomiary reflektometryczne linii światłowodowych. Pomiary końcowe odcinka regenerat., z przełącznicy, liczba zmierzonych. światłowodów - każdy następny</t>
  </si>
  <si>
    <t>TP S.A. 39</t>
  </si>
  <si>
    <t>Pomiary reflektometryczne linii światłowodowych. Pomiary końcowe odcinka regenerat., z przełącznicy, liczba zmierzonych. światłowodów - 1 szt.</t>
  </si>
  <si>
    <t>Montaż złączy przelotowych na kablach światłowodowych 1 spajany światłow.(w M dodano pigtail światłowodowy, usunięto pozostałe M, w S pozostawiono spawarkę do światłowodów,do R i S x 0,1)</t>
  </si>
  <si>
    <t>ZN-97/TP S.A.-039 0601-01 analogia</t>
  </si>
  <si>
    <t>Układanie pionowego okablowania strukturalnego - odcinek poziomy, 1 kabel</t>
  </si>
  <si>
    <t>KNR AT-14 0101-01</t>
  </si>
  <si>
    <t>Układanie pionowego okablowania strukturalnego - odcinek pionowy, 1 kabel</t>
  </si>
  <si>
    <t>KNR AT-14 0101-07</t>
  </si>
  <si>
    <t>Kabel U/UTP 4x2x0,5 kat. 5e</t>
  </si>
  <si>
    <t>Cennik własny cena zakupu</t>
  </si>
  <si>
    <t>Wciąganie U/UTP 4x2x0,5 kat.5e o śr.do 30 mm w otwór wolny kanalizacji kablowej</t>
  </si>
  <si>
    <t>ZN-97/TP S.A.-040 0503-01</t>
  </si>
  <si>
    <t>Kabel światłowodowy DAC 4J</t>
  </si>
  <si>
    <t>Wciąganie kabli światłowod.do rurociągów kablow.z rur z warstwą poślizgową bez linki wciagarką mechan.z rejestr.siły</t>
  </si>
  <si>
    <t>ZN-97/TP S.A.-039 0502-03</t>
  </si>
  <si>
    <t>ELEKTROENERGETYCZNA - MONITORING</t>
  </si>
  <si>
    <t>Roboty pomiarowe przy liniowych robotach ziemnych</t>
  </si>
  <si>
    <t>KNR 2-01 0119-03</t>
  </si>
  <si>
    <t>Uszczelnianie otworów wprowadzeń kablowych. Uszczelnienie wprowadzeń do studni kablowej - otwór częściowo zajęty</t>
  </si>
  <si>
    <t>KNR 5-01 606-0400</t>
  </si>
  <si>
    <t>stud.</t>
  </si>
  <si>
    <t>Budowa studni kablowych prefabrykowanych rozdzielczych SK-1 dwuelementowych w gruncie kat.III (do R * 0,7; analogia)</t>
  </si>
  <si>
    <t>KNR 5-01 0401-02</t>
  </si>
  <si>
    <t>Budowa studni kablowych prefabrykowanych rozdzielczych SK-2 dwuelementowych w gruncie kat.III</t>
  </si>
  <si>
    <t>Przewierty sterowane dla ruro śr.do 125 mm pod obiektami - dodatek za każdą następną rurę w wiązce</t>
  </si>
  <si>
    <t>KNNR 5 0723-05</t>
  </si>
  <si>
    <t>Przewierty sterowane dla rury o śr.do 125 mm pod obiektami</t>
  </si>
  <si>
    <t>KNNR 5 0723-02</t>
  </si>
  <si>
    <t>Wykopy pionowe ręczne dla urządzenia przeciskowego wraz z jego zasypaniem w gruncie nienawodnionym kat.III-IV</t>
  </si>
  <si>
    <t>KNNR 5 0724-02</t>
  </si>
  <si>
    <t>Ułożenie rur osłonowych z PCW -  ST110  (w S tylko środek transportowy)</t>
  </si>
  <si>
    <t>Ułożenie rur osłonowych z PCW -  DT50  (w S tylko środek transportowy)</t>
  </si>
  <si>
    <t>Ułożenie rur osłonowych z PCW -  S110  (w S tylko środek transportowy)</t>
  </si>
  <si>
    <t>Budowa kanalizacji kablowej pierwotnej z rur z tworzyw sztucznych o liczbie warstw 1; liczbie rur 1; liczbie otworów 1.</t>
  </si>
  <si>
    <t>ZN-97/TP S.A.-040 0102-01</t>
  </si>
  <si>
    <t>Przesadzenie istn. drzew</t>
  </si>
  <si>
    <t>D-09.01.01.</t>
  </si>
  <si>
    <t>38
d.2</t>
  </si>
  <si>
    <t>Sadzenie krzewów trzmielina Fortune'a (Euonymus fortunei) 'Emerald Gaiety'</t>
  </si>
  <si>
    <t>37
d.2</t>
  </si>
  <si>
    <t>Sadzenie krzewów Krzewuszka cudowna (Weigela florida) 'Versicolor'</t>
  </si>
  <si>
    <t>36
d.2</t>
  </si>
  <si>
    <t>Sadzenie krzewów tawuła wczesna (Spiraea arguta)`</t>
  </si>
  <si>
    <t>35
d.2</t>
  </si>
  <si>
    <t>Sadzenie krzewów kalina koralowa (Viburnus opulus) `Compactum`</t>
  </si>
  <si>
    <t>34
d.2</t>
  </si>
  <si>
    <t>Sadzenie krzewów dereń biały (Cornus alba)`Elegantissima`</t>
  </si>
  <si>
    <t>33
d.2</t>
  </si>
  <si>
    <t>Sadzenie krzewów pęcherznica kalinolistna (Physocarphus opulifolius) `Luteus`</t>
  </si>
  <si>
    <t>32
d.2</t>
  </si>
  <si>
    <t>Sadzenie krzewów róża okrywowa `Bad Birnbach`</t>
  </si>
  <si>
    <t>31
d.2</t>
  </si>
  <si>
    <t>Sadzenie krzewów trzmielina Fortune'a (Euonymus fortunei) 'Silver queen'</t>
  </si>
  <si>
    <t>30
d.2</t>
  </si>
  <si>
    <t>Sadzenie krzewów krzewuszka cudowna PINK POPPET 'Plangen' (Weigela florida)</t>
  </si>
  <si>
    <t>29
d.2</t>
  </si>
  <si>
    <t>Sadzenie krzewów  lawenda wąskolistna  (Lavandula angustifolia) 'Hidcote'</t>
  </si>
  <si>
    <t>28
d.2</t>
  </si>
  <si>
    <t>Sadzenie krzewów trzcinnik ostrokwiatowy (Calamagrostis acutiflora) `Karl Foerster'</t>
  </si>
  <si>
    <t>27
d.2</t>
  </si>
  <si>
    <t>Sadzenie krzewów tawuła japońska (Spiraea japonica) `Anthony Waterer `</t>
  </si>
  <si>
    <t>26
d.2</t>
  </si>
  <si>
    <t>Sadzenie krzewów tawuła gęstokwiatowa (Spiraea densiflora)</t>
  </si>
  <si>
    <t>25
d.2</t>
  </si>
  <si>
    <t>Sadzenie krzewów tawuła japońska (Spiraea japonica) `Green Carpet`</t>
  </si>
  <si>
    <t>24
d.2</t>
  </si>
  <si>
    <t>Sadzenie krzewów tawuła gęstokwiatowa (Spiraea japonica)`Goldmonud`</t>
  </si>
  <si>
    <t>23
d.2</t>
  </si>
  <si>
    <t>Sadzenie krzewów tawuła japońska (Spiraea japonica) `Genpei`</t>
  </si>
  <si>
    <t>22
d.2</t>
  </si>
  <si>
    <t>Sadzenie drzew dąb błotny</t>
  </si>
  <si>
    <t>21
d.2</t>
  </si>
  <si>
    <t>Sadzenie drzew leszczyna pospolita</t>
  </si>
  <si>
    <t>20
d.2</t>
  </si>
  <si>
    <t>Sadzenie drzew grab pospolity</t>
  </si>
  <si>
    <t>19
d.2</t>
  </si>
  <si>
    <t>Sadzenie drzew klon pensylwański</t>
  </si>
  <si>
    <t>18
d.2</t>
  </si>
  <si>
    <t>Sadzenie drzew buk wschodni</t>
  </si>
  <si>
    <t>17
d.2</t>
  </si>
  <si>
    <t>Sadzenie drzew klon pospolity</t>
  </si>
  <si>
    <t>16
d.2</t>
  </si>
  <si>
    <t>Sadzenie drzew klon polny</t>
  </si>
  <si>
    <t>15
d.2</t>
  </si>
  <si>
    <t>Sadzenie drzew lipa drobnolistna</t>
  </si>
  <si>
    <t>14
d.2</t>
  </si>
  <si>
    <t>Zieleń</t>
  </si>
  <si>
    <t>Zabezpieczenie istniejących drzew na czas prowadzenia robót budowlanych</t>
  </si>
  <si>
    <t>D-01.02.01a</t>
  </si>
  <si>
    <t>13
d.1</t>
  </si>
  <si>
    <t>ha</t>
  </si>
  <si>
    <t>Mechaniczne karczowanie krzaków i podszycia z wywozem i utylizacją</t>
  </si>
  <si>
    <t>D-01.02.01.</t>
  </si>
  <si>
    <t>12
d.1</t>
  </si>
  <si>
    <t>Mechaniczne ścinanie drzew, z karczowaniem pni, o średnicy: do 116-125 cm, wraz z wywozem na składowisko Wykonawcy z utylizacją (dłużyce drzew dostarczyć na składowisko Inwestora (transport do 10 km))</t>
  </si>
  <si>
    <t>11
d.1</t>
  </si>
  <si>
    <t>Mechaniczne ścinanie drzew, z karczowaniem pni, o średnicy: do 86-95 cm, wraz z wywozem na składowisko Wykonawcy z utylizacją (dłużyce drzew dostarczyć na składowisko Inwestora (transport do 10 km))</t>
  </si>
  <si>
    <t>10
d.1</t>
  </si>
  <si>
    <t>Mechaniczne ścinanie drzew, z karczowaniem pni, o średnicy: do 76-85 cm, wraz z wywozem na składowisko Wykonawcy z utylizacją (dłużyce drzew dostarczyć na składowisko Inwestora (transport do 10 km))</t>
  </si>
  <si>
    <t>9
d.1</t>
  </si>
  <si>
    <t>Mechaniczne ścinanie drzew, z karczowaniem pni, o średnicy: do 66-75 cm, wraz z wywozem na składowisko Wykonawcy z utylizacją (dłużyce drzew dostarczyć na składowisko Inwestora (transport do 10 km))</t>
  </si>
  <si>
    <t>8
d.1</t>
  </si>
  <si>
    <t>Mechaniczne ścinanie drzew, z karczowaniem pni, o średnicy: do 56-65 cm, wraz z wywozem na składowisko Wykonawcy z utylizacją (dłużyce drzew dostarczyć na składowisko Inwestora (transport do 10 km))</t>
  </si>
  <si>
    <t>7
d.1</t>
  </si>
  <si>
    <t>Mechaniczne ścinanie drzew, z karczowaniem pni, o średnicy: do 46-55 cm, wraz z wywozem na składowisko Wykonawcy z utylizacją (dłużyce drzew dostarczyć na składowisko Inwestora (transport do 10 km))</t>
  </si>
  <si>
    <t>6
d.1</t>
  </si>
  <si>
    <t>Mechaniczne ścinanie drzew, z karczowaniem pni, o średnicy: do 36-45 cm, wraz z wywozem na składowisko Wykonawcy z utylizacją (dłużyce drzew dostarczyć na składowisko Inwestora (transport do 10 km))</t>
  </si>
  <si>
    <t>5
d.1</t>
  </si>
  <si>
    <t>Mechaniczne ścinanie drzew, z karczowaniem pni, o średnicy: do 26-35 cm, wraz z wywozem na składowisko Wykonawcy z utylizacją (dłużyce drzew dostarczyć na składowisko Inwestora (transport do 10 km))</t>
  </si>
  <si>
    <t>4
d.1</t>
  </si>
  <si>
    <t>Mechaniczne ścinanie drzew, z karczowaniem pni, o średnicy: do 16-25 cm, wraz z wywozem na składowisko Wykonawcy z utylizacją (dłużyce drzew dostarczyć na składowisko Inwestora (transport do 10 km))</t>
  </si>
  <si>
    <t>Mechaniczne ścinanie drzew, z karczowaniem pni, o średnicy: do 10-15 cm, wraz z wywozem na składowisko Wykonawcy z utylizacją (dłużyce drzew dostarczyć na składowisko Inwestora (transport do 10 km))</t>
  </si>
  <si>
    <t>Mechaniczne ścinanie drzew, z karczowaniem pni, o średnicy: do 9 cm, wraz z wywozem na składowisko Wykonawcy z utylizacją (dłużyce drzew dostarczyć na składowisko Inwestora (transport do 10 km))</t>
  </si>
  <si>
    <t>SPECJALNOŚĆ ZIELEŃ</t>
  </si>
  <si>
    <t>Korekta lokalizacji sygnalizatora S2</t>
  </si>
  <si>
    <t xml:space="preserve">D.01.03.12 </t>
  </si>
  <si>
    <t>KOREKTA LOKALIZACJI SYGNALIZATORA</t>
  </si>
  <si>
    <t>URZĄDZENIA SRK</t>
  </si>
  <si>
    <t>SPECJALNOŚĆ KOLEJOWA</t>
  </si>
  <si>
    <t>Razem wartość kosztorysowa robót z podatkiem VAT:</t>
  </si>
  <si>
    <t>Podatek VAT: 23 %</t>
  </si>
  <si>
    <t xml:space="preserve">Razem wartość kosztorysowa robót bet podatku VAT: </t>
  </si>
  <si>
    <t>RAZEM  ZIELEŃ  DROGOWA</t>
  </si>
  <si>
    <t>Humusowanie terenów na grubość co najmniej 20 cm łącznie z obsianiem mieszanką traw i pielegnacją</t>
  </si>
  <si>
    <t>D.07.01.01</t>
  </si>
  <si>
    <t>ZIELEŃ  DROGOWA</t>
  </si>
  <si>
    <t>RAZEM  ELEMENTY  ULIC</t>
  </si>
  <si>
    <t>mb</t>
  </si>
  <si>
    <t>Ułożenie ścieku z dwóch rzędów kostki betonowej na ławie betonowej
Plan sytuacyjny</t>
  </si>
  <si>
    <t>D.08.05.06</t>
  </si>
  <si>
    <t>Ułożenie obrzeża betonowego 8x30 cm na ławie betonowej z oporem
Plan sytuacyjny</t>
  </si>
  <si>
    <t>D.08.03.01</t>
  </si>
  <si>
    <t>Ustawienie krawężnika betonowego 15x30 cm na podsypce cementowo-piaskowej gr. 3,0 cm wraz z ławą betonową z oporem
Plan sytuacyjny</t>
  </si>
  <si>
    <t>D.08.01.01</t>
  </si>
  <si>
    <t xml:space="preserve">Ustawienie krawężnika betonowego najazdowego 15x22 cm na podsypce cementowo-piaskowej gr. 5,0 cm wraz z ławą betonową z oporem - zjazdy </t>
  </si>
  <si>
    <t>ELEMENTY ULIC</t>
  </si>
  <si>
    <t>RAZEM  URZĄDZENIA BEZPIECZEŃSTWA RUCHU</t>
  </si>
  <si>
    <t xml:space="preserve">Ustawienie słupków z rur stal. o średnicy 60 mm </t>
  </si>
  <si>
    <t>D.07.02.01</t>
  </si>
  <si>
    <t xml:space="preserve">Zakup i montaż tarcz znaków drogowych (małych) (folia typ 2) </t>
  </si>
  <si>
    <t>D.07.01.01a</t>
  </si>
  <si>
    <t>Wykonanie oznakowania poziomego kolorowego - niebieskie i czerwone</t>
  </si>
  <si>
    <t>Wykonanie oznakowania poziomego grubowarstwowego białego</t>
  </si>
  <si>
    <t>URZĄDZENIA BEZPIECZEŃSTWA RUCHU</t>
  </si>
  <si>
    <t>RAZEM NAWIERZCHNIE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</si>
  <si>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 CE"/>
        <family val="2"/>
        <charset val="238"/>
      </rPr>
      <t/>
    </r>
  </si>
  <si>
    <t>Wykonanie nawierzchni z kostki kamiennej granitowej ciętej - łupanej o grubości 10 cm na na podsypce cementowo-piaskowej grubości 5 cm z wypełnieniem spoin fugą żywiczną</t>
  </si>
  <si>
    <t>D.05.03.01</t>
  </si>
  <si>
    <t>Ułożenie kostki brukowej betonowej szarej grubości 8 cm na podsypce cementowo-piaskowej gr 5 cm na chodnikach, zjazdach</t>
  </si>
  <si>
    <t>D.05.03.23</t>
  </si>
  <si>
    <t>Wykonanie warstwy ścieralnej z betonu asfaltowego SMA 8S o grubości 4 cm na jezdni głównej</t>
  </si>
  <si>
    <t>D.05.03.05b</t>
  </si>
  <si>
    <t>Wykonanie warstwy ścieralnej z betonu asfaltowego AC 8S 50/70 o grubości 7 cm na drodze dla pieszych i rowerów</t>
  </si>
  <si>
    <t>Wykonanie warstwy wiążącej grubości 5 cm z betonu asfaltowego o uziarnieniu 0/16 mm AC 16W 50/70</t>
  </si>
  <si>
    <t>D.05.03.05</t>
  </si>
  <si>
    <t xml:space="preserve">Wykonanie warstwy wiążącej grubości 8 cm z betonu asfaltowego o uziarnieniu 016 mm AC 16W 50/70 </t>
  </si>
  <si>
    <t xml:space="preserve"> NAWIERZCHNIE</t>
  </si>
  <si>
    <t>RAZEM PODBUDOWY</t>
  </si>
  <si>
    <t>Wykonanie podbudowy grubości 7 cm z betonu asfaltowego o uziarnieniu 0/22 mm AC 22P 35/50 (jezdnia główna)
Plan sytuacyjny</t>
  </si>
  <si>
    <t>D.04.05.01</t>
  </si>
  <si>
    <t>Wykonanie warstwy warstwy ulepszonego podłoża z mieszanki związanej cementem C 1,5/2,0  grubości 15 cm</t>
  </si>
  <si>
    <t>Wykonanie warstwy warstwy ulepszonego podłoża z mieszanki związanej cementem C 1,5/2,0  grubości 20 cm</t>
  </si>
  <si>
    <t xml:space="preserve">Wykonanie warstwy odcinającej zasadniczej z mieszanki związanej cementem C 3/4  grubości 15 cm </t>
  </si>
  <si>
    <t>Wykonanie podbudowy zasadniczej z mieszanki niezwiązanej,  kruszywo C 90/3 grubości 15 cm (droga dla pieszych i rowerów i nawierzchnia z kostki kamiennej)</t>
  </si>
  <si>
    <t>D.04.04.02</t>
  </si>
  <si>
    <t xml:space="preserve">Wykonanie podbudowy zasadniczej z mieszanki niezwiązanej,  kruszywo C 90/3 grubości 20 cm </t>
  </si>
  <si>
    <t>Skropienie podbudowy tłuczniowej i warstwy wiążącej (ciąg główny i droga dla pieszych i rowerów)</t>
  </si>
  <si>
    <t>D.04.03.01</t>
  </si>
  <si>
    <t>Oczyszczenie podbudowy tłuczniowej i warstwy wiążącej (ciąg główny i droga dla pieszych i rowerów)</t>
  </si>
  <si>
    <t xml:space="preserve">Mechaniczne profilowanie i zagęszczenie podłoża pod warstwy konstrukcyjne nawierzchni, grunt kat. III </t>
  </si>
  <si>
    <t>D.04.01.01</t>
  </si>
  <si>
    <t>PODBUDOWY</t>
  </si>
  <si>
    <t xml:space="preserve">RAZEM   ROBOTY ZIEMNE                                                                                              </t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</si>
  <si>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 CE"/>
        <family val="2"/>
        <charset val="238"/>
      </rPr>
      <t/>
    </r>
  </si>
  <si>
    <t>Zagęszczenie nasypów w gruncie kat. II walcami wibracyjnymi  - nasypy nasypy pod chodnik, zjazdy do posesji, ciąg główny, drogi dla pieszych i rowerów</t>
  </si>
  <si>
    <t>jw.</t>
  </si>
  <si>
    <t>Mechaniczne formowanie nasypu w gruncie kat. II z zakupem materiału - nasypy pod chodnik, zjazdy do posesji, ciąg główny, drogi dla pieszych i rowerów</t>
  </si>
  <si>
    <t>D.02.03.01</t>
  </si>
  <si>
    <t xml:space="preserve">Wykop mechaniczny w gruncie kat. III pod konstrukcję nawierzchni, chodniki,  zjazdy do posesji, ciąg główny z transportem na składowisko Wykonawcy (grunt z wykopu do utylizacji przez Wykonawcę) </t>
  </si>
  <si>
    <t>D.02.01.01</t>
  </si>
  <si>
    <t>ROBOTY ZIEMNE</t>
  </si>
  <si>
    <t xml:space="preserve">RAZEM   ROBOTY PRZYGOTOWAWCZE                                                                                                </t>
  </si>
  <si>
    <t>Zdjęcie warstwy humusu o grubości 40 cm na odkład z utylizacją na koszt Wykonawcy robót</t>
  </si>
  <si>
    <t>D.01.02.02</t>
  </si>
  <si>
    <t>Mechaniczne rozebranie nawierzchni bitumicznej, istniejącej nawierzchni jezdni wraz z podbudową, o średniej grubości 50 cm materiał do utylizacji na koszt Wykonawcy</t>
  </si>
  <si>
    <t>D.01.02.04</t>
  </si>
  <si>
    <t>mp</t>
  </si>
  <si>
    <t>Wywóz karpiny i gałęzi na składowisko Wykonawcy z utylizacją odpadu</t>
  </si>
  <si>
    <t xml:space="preserve">Ścinanie i karczowanie średniej gęstości krzaków i poszycia wraz z wywozem  na składowisko Wykonawcy z utylizacją odpadu </t>
  </si>
  <si>
    <r>
      <t xml:space="preserve">Mechaniczne ścinanie drzew o średnicy 16 </t>
    </r>
    <r>
      <rPr>
        <sz val="10"/>
        <rFont val="Verdana"/>
        <family val="2"/>
        <charset val="238"/>
      </rPr>
      <t>÷</t>
    </r>
    <r>
      <rPr>
        <sz val="10"/>
        <rFont val="Arial"/>
        <family val="2"/>
        <charset val="238"/>
      </rPr>
      <t xml:space="preserve"> 25 cm z karczowaniem pni i zasypaniem dołów</t>
    </r>
  </si>
  <si>
    <t>D.01.02.01</t>
  </si>
  <si>
    <t>Mechaniczne ścinanie drzew o średnicy 6 ÷ 15 cm z karczowaniem pni i zasypaniem dołów</t>
  </si>
  <si>
    <t>Mechaniczne ścinanie drzew o średnicy &lt; 5 cm z karczowaniem pni i zasypaniem dołów</t>
  </si>
  <si>
    <t xml:space="preserve">Roboty pomiarowe - odtworzenie trasy i punktów pomiarowych </t>
  </si>
  <si>
    <t>D.01.01.01.</t>
  </si>
  <si>
    <t>ROBOTY PRZYGOTOWAWCZE</t>
  </si>
  <si>
    <t>Wartość (PLN*) - OGÓŁEM</t>
  </si>
  <si>
    <t>Cena jedn. (PLN*)</t>
  </si>
  <si>
    <t>Ilość jednostek</t>
  </si>
  <si>
    <t>Nazwa jednostki</t>
  </si>
  <si>
    <t>Numery SSTWiORB</t>
  </si>
  <si>
    <t>CAŁE  OSIEDLE</t>
  </si>
  <si>
    <t>BRANŻA  DROGOWA</t>
  </si>
  <si>
    <t>d) budowa sieci kanalizacji sanitarnej ogólnospławnej</t>
  </si>
  <si>
    <t>c) budowa sieci wodociagowej</t>
  </si>
  <si>
    <t>b) kanał teletechniczny</t>
  </si>
  <si>
    <t>a) roboty branży drogowej</t>
  </si>
  <si>
    <t>Roboty budowlane - ul. Pułaskiego</t>
  </si>
  <si>
    <t>Roboty budowlane - ul. Pankiewicza</t>
  </si>
  <si>
    <t>Roboty budowlane - ul. Dezyderego Chłapowskiego</t>
  </si>
  <si>
    <t>c) budowa sieci kanalizacji deszczowej</t>
  </si>
  <si>
    <t>Roboty budowlane - ul. Mielżyńskich</t>
  </si>
  <si>
    <t>Prace projektowe</t>
  </si>
  <si>
    <t>II</t>
  </si>
  <si>
    <t>Zieleń i mała architektura</t>
  </si>
  <si>
    <t>Branża energetyczna</t>
  </si>
  <si>
    <t>- kanał technologiczny</t>
  </si>
  <si>
    <t>Branża telekomunikacyjna</t>
  </si>
  <si>
    <t>- sieć gazociągowa (realizowana przez miasto Leszno)</t>
  </si>
  <si>
    <t>- sieć gazociągowa (realizowana na rzecz PSG)</t>
  </si>
  <si>
    <t>Branża sanitarna</t>
  </si>
  <si>
    <t>Branża mostowa (przepusty)</t>
  </si>
  <si>
    <t>Branża drogowa</t>
  </si>
  <si>
    <t>I</t>
  </si>
  <si>
    <t>BRANŻA</t>
  </si>
  <si>
    <t>Sprawdzenie i pomiar 1-fazowego obwodu elektrycznego niskiego napięcia</t>
  </si>
  <si>
    <t>KNNR 5 1301-01</t>
  </si>
  <si>
    <t>Montaż opraw oświetlenia zewnętrznego na słupie (łącznie ze sterownikiem)</t>
  </si>
  <si>
    <t>KNNR 5 1004-01</t>
  </si>
  <si>
    <t>Montaż uchwytów słupowych</t>
  </si>
  <si>
    <t>KNNR 5 1002-01</t>
  </si>
  <si>
    <t>kpl.przew.</t>
  </si>
  <si>
    <t>Montaż przewodów do opraw oświetleniowych - wciąganie w słupy, rury osłonowe i wysięgniki przy wysokości latarń do 7 m</t>
  </si>
  <si>
    <t>KNNR 5 1003-02</t>
  </si>
  <si>
    <t>Montaż przewodów do opraw oświetleniowych - wciąganie w słupy, rury osłonowe i wysięgniki przy wysokości latarń do 10 m</t>
  </si>
  <si>
    <t>KNNR 5 1003-03</t>
  </si>
  <si>
    <t>Montaż i stawianie słupów oświetleniowych 6,0m</t>
  </si>
  <si>
    <t>Montaż wysięgników bocznych</t>
  </si>
  <si>
    <t>Montaż wysięgników 1,0m</t>
  </si>
  <si>
    <t>Montaż i stawianie słupów oświetleniowych 9,0m</t>
  </si>
  <si>
    <t>Montaż i stawianie słupów oświetleniowych 5,0m</t>
  </si>
  <si>
    <t>Przeniesienie słupów oświetleniowych Miasta Leszna (bez M)</t>
  </si>
  <si>
    <t>KNNR-W 9 1001-01</t>
  </si>
  <si>
    <t>Demontaż  i montaż istn. słupów oświetleniowych (analogia)</t>
  </si>
  <si>
    <t>Demontaż opraw oświetlenia zewnętrznego na trzpieniu słupa lub wysięgniku gm. Święciechowa (zdać właścicielowi)</t>
  </si>
  <si>
    <t>Demontaż wysięgników rurowych  gm. Święciechowa (zdać właścicielowi)</t>
  </si>
  <si>
    <t>Demontaż słupów oświetleniowych gm. Święciechowa (zdać właścicielowi)</t>
  </si>
  <si>
    <t>KNNR-W 9 1001-07</t>
  </si>
  <si>
    <t>Mufy z tworzyw termokurczliwych przelotowe na kablach energetycznych wielożyłowych o przekroju żył 35-70 mm2 o izolacji i powłoce z tworzyw sztucznych w rowach kablowych</t>
  </si>
  <si>
    <t>KNNR-W 9 0806-02</t>
  </si>
  <si>
    <t>Urządzenia rozdzielcze  - szafka zasilania monitoringu</t>
  </si>
  <si>
    <t>Urządzenia rozdzielcze na fundamencie prefabrykowanym - szafka SO</t>
  </si>
  <si>
    <t>Podłączenie przewodów pojedynczych o przekroju żyły do 16 mm2 pod zaciski lub bolce</t>
  </si>
  <si>
    <t>KNNR 5 1203-04</t>
  </si>
  <si>
    <t>Zarobienie na sucho końca kabla 3-żyłowego o przekroju żył do 16 mm2 na napięcie do 1 kV o izolacji i powłoce z tworzyw sztucznych</t>
  </si>
  <si>
    <t>KNNR 5 0726-05</t>
  </si>
  <si>
    <t>Układanie kabli o masie do 0.5 kg/m w rowach kablowych ręcznie YKY 3x10mm2</t>
  </si>
  <si>
    <t>KNNR 5 0707-01</t>
  </si>
  <si>
    <t>Układanie kabli w słupach, złączach YKY 3x10mm2</t>
  </si>
  <si>
    <t>Układanie kabli w rurach YKY 3x10mm2</t>
  </si>
  <si>
    <t>Układanie kabli o masie do 1.0 kg/m w rowach kablowych ręcznie YAKY 4x35mm2</t>
  </si>
  <si>
    <t>Układanie kabli w słupach i złączach YAKY 4x35mm2</t>
  </si>
  <si>
    <t>KNNR 5 0713-02</t>
  </si>
  <si>
    <t>Układanie kabli o masie do 1.0 kg/m w rurach, pustakach lub kanałach zamkniętych YAKY 4x35mm2</t>
  </si>
  <si>
    <t>Ułożenie rur osłonowych z PCW -  D50  (w S tylko środek transportowy)</t>
  </si>
  <si>
    <t>ELEKTROENERGETYCZNA - BUDOWA OŚWIETLENIE ULICZNE</t>
  </si>
  <si>
    <t>d) budowa sieci kanalizacji deszczowej</t>
  </si>
  <si>
    <t>e) budowa oświetlenia</t>
  </si>
  <si>
    <t>Przebudowa sieci gazowej średniego i niskiego ciśnienia 
Etap I PSG Sp. z o.o. - od Ronda Zatorze do ul. Św. Franciszka z Asyżu</t>
  </si>
  <si>
    <t>Wykonanie przecisku pod torami PKP w technologii bezwykopowej - gaz n/c i ś/c po 50m  długości każda</t>
  </si>
  <si>
    <t>Fiting DN100x2,5" do balonowania - montażu urządzenia STOPSYSTEM</t>
  </si>
  <si>
    <t>szt,</t>
  </si>
  <si>
    <t>Fiting DN150x2,5" do balonowania - montażu urządzenia STOPSYSTEM</t>
  </si>
  <si>
    <t>Połączenia rur z polietylenu o śr, 125 mm za pomocą kształtek elektrooporowych - Kolano PE dn125/90st,</t>
  </si>
  <si>
    <t>Połączenia rur z polietylenu o śr, 125 mm za pomocą kształtek elektrooporowych - Mufa elektrooporowa PE dn125</t>
  </si>
  <si>
    <t>Połączenia rur z polietylenu o śr, 125 mm za pomocą kształtek elektrooporowych - Odgałęzienie siodłowe PE 125/63</t>
  </si>
  <si>
    <t>Połączenia rur z polietylenu o śr, 125 mm za pomocą kształtek elektrooporowych - Połączenie PE/stal 125/100</t>
  </si>
  <si>
    <t>Połączenia rur z polietylenu o śr, 125 mm za pomocą kształtek elektrooporowych - Trójnik równoprzelotowy PEdn 125</t>
  </si>
  <si>
    <t>Połączenia rur z polietylenu o śr, 125 mm za pomocą kształtek elektrooporowych - Łuk PE dn125/22st,</t>
  </si>
  <si>
    <t>Połączenia rur z polietylenu o śr, 180 mm za pomocą kształtek elektrooporowych - Kolano PE dn180/45st,</t>
  </si>
  <si>
    <t>Połączenia rur z polietylenu o śr, 180 mm za pomocą kształtek elektrooporowych - Kolano PE dn180/90st,</t>
  </si>
  <si>
    <t>Połączenia rur z polietylenu o śr, 180 mm za pomocą kształtek elektrooporowych - Mufa elektrooporowa PE dn180</t>
  </si>
  <si>
    <t>Połączenia rur z polietylenu o śr, 180 mm za pomocą kształtek elektrooporowych - Odgałęzienie siodłowe PE 180/63</t>
  </si>
  <si>
    <t>Połączenia rur z polietylenu o śr, 180 mm za pomocą kształtek elektrooporowych - Odgałęzienie siodłowe PE 180/90</t>
  </si>
  <si>
    <t>Połączenia rur z polietylenu o śr, 180 mm za pomocą kształtek elektrooporowych - Połączenie PE/stal 180/150</t>
  </si>
  <si>
    <t>Połączenia rur z polietylenu o śr, 180 mm za pomocą kształtek elektrooporowych - Trójnik redukcyjny PEdn180/125</t>
  </si>
  <si>
    <t>Połączenia rur z polietylenu o śr, 250 mm za pomocą kształtek elektrooporowych - Kolano PE dn250/22st,</t>
  </si>
  <si>
    <t>Połączenia rur z polietylenu o śr, 250 mm za pomocą kształtek elektrooporowych - Kolano PE dn250/45st,</t>
  </si>
  <si>
    <t>Połączenia rur z polietylenu o śr, 250 mm za pomocą kształtek elektrooporowych - Kolano PE dn250/90st,</t>
  </si>
  <si>
    <t>Połączenia rur z polietylenu o śr, 250 mm za pomocą kształtek elektrooporowych - Mufa elektrooporowa PE dn250</t>
  </si>
  <si>
    <t>Połączenia rur z polietylenu o śr, 250 mm za pomocą kształtek elektrooporowych - Redukcja PEdn 250/ 180</t>
  </si>
  <si>
    <t>Połączenia rur z polietylenu o śr, 250 mm za pomocą kształtek elektrooporowych - Trójnik redukcyjny PEdn 250/ 180</t>
  </si>
  <si>
    <t>Połączenia rur z polietylenu o śr, 250 mm za pomocą kształtek elektrooporowych - Trójnik redukcyjny PEdn 280/ 125</t>
  </si>
  <si>
    <t>Połączenia rur z polietylenu o śr, 250 mm za pomocą kształtek elektrooporowych - Trójnik równoprzelotowy PEdn 250</t>
  </si>
  <si>
    <t>Połączenia rur z polietylenu o śr, 63 mm za pomocą kształtek elektrooporowych</t>
  </si>
  <si>
    <t>Połączenia rur z polietylenu o śr, 63 mm za pomocą kształtek elektrooporowych - Mufa elektrooporowa PE dn63</t>
  </si>
  <si>
    <t>Połączenia rur z polietylenu o śr, 90 mm za pomocą kształtek elektrooporowych - Mufa elektrooporowa PE dn 90</t>
  </si>
  <si>
    <t>Przeciąganie rur PE 100 RC dn 180 x 10,3 SDR 17,6 przez rurę osłonową</t>
  </si>
  <si>
    <t>Przeciąganie rur PE 100 RC dn 250 x 14,2 SDR 17,6 przez rurę osłonową</t>
  </si>
  <si>
    <t>Rura osłonowa PE 100 RC dn 315 x 18,7 SDR 17,6</t>
  </si>
  <si>
    <t>Wykonanie przepustów o dług,do 60 m pod przeszkodami terenowymi metodą płucząco-wierconą sterowaną w gruncie kat,III - rura PE 100 RC dn 315 x 18,7 SDR 17,6 osłonowa</t>
  </si>
  <si>
    <t>Wykonanie przepustów o dług,do 60 m pod przeszkodami terenowymi metodą płucząco-wierconą sterowaną w gruncie kat,III - rura PE 100 RC dn 400 x 22,8 SDR 17,6 osłonowa</t>
  </si>
  <si>
    <t>Włączenie gazociągu do sieci metodą hermetyczną STOPSYSTEM gazociągu Dn 100, Ze względu na specyfikę i wymagania wysokiej specjalizacji wykonania włączenia na czynnym gazociągu - wykonawca powinnen przedstawić i uzgodnić odpowiedni projekt technologii</t>
  </si>
  <si>
    <t>Włączenie gazociągu do sieci metodą hermetyczną STOPSYSTEM gazociągu Dn 150, Ze względu na specyfikę i wymagania wysokiej specjalizacji wykonania włączenia na czynnym gazociągu - wykonawca powinnen przedstawić i uzgodnić odpowiedni projekt technologii</t>
  </si>
  <si>
    <t>Włączenie gazociągu do sieci metodą hermetyczną STOPSYSTEM gazociągu Dn 250, Ze względu na specyfikę i wymagania wysokiej specjalizacji wykonania włączenia na czynnym gazociągu - wykonawca powinnen przedstawić i uzgodnić odpowiedni projekt technologii</t>
  </si>
  <si>
    <t>Zasuwa kołnierzowa DN150</t>
  </si>
  <si>
    <t>Zasuwa kołnierzowa DN250</t>
  </si>
  <si>
    <t>Zaślepka kołnierz stal, DN 150</t>
  </si>
  <si>
    <t>Zestaw do odpowietrzania bajpasu PEdn125/40 siodło przyłączeniowe PE 125/40 kolumna wydmuchowa stal, DN32 L=3,0m z zaworem DN32 zaślepka elektrooporowa PE -mufa PE dn40 połączenie PE/stal 40/32 kołnierzowe</t>
  </si>
  <si>
    <t>kpl,</t>
  </si>
  <si>
    <t>Zestaw do odpowietrzania gazociągu PEdn180/63 siodło przyłączeniowe PE 180/63 kolumna wydmuchowa stal, DN50 L=3,0m z zaworem DN50 zaślepka elektrooporowa PE dn63 mufa PE dn63 połączenie PE/stal 63/50</t>
  </si>
  <si>
    <t>Zestaw do odpowietrzania gazociągu PEdn250/63 siodło przyłączeniowe PE 250/63 kolumna wydmuchowa stal, DN50 L=3,0m z zaworem DN50 zaślepka elektrooporowa PE dn63 mufa PE dn63 połączenie PE/stal 63/50</t>
  </si>
  <si>
    <t>Regulacja wysokościowa istniejących studni i armatury</t>
  </si>
  <si>
    <t>Zabezpieczenie istniejących sieci na czas robót</t>
  </si>
  <si>
    <t>Próba szczelności i wytrzymałości sieci gazowych - montaż aparatury kontrolno-pomiarowej</t>
  </si>
  <si>
    <t>Likwidacja istniejącej sieci gazowej podlegającej przebudowie oraz sieci nieczynnych wraz z utylizacją odpadów</t>
  </si>
  <si>
    <t>Likwidacja istniejącej armatury</t>
  </si>
  <si>
    <r>
      <t xml:space="preserve">Wykonanie rurociągów gazowych z rur PEHD PE100 RC SDR11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Dn63mm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</si>
  <si>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Dn90mm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</si>
  <si>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Dn125mm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</si>
  <si>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Dn180mm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</si>
  <si>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Dn250mm</t>
    </r>
  </si>
  <si>
    <t>Przebudowa sieci gazowej średniego i niskiego ciśnienia 
Etap II - początek inwestycji do ul. Św. Franciszka z Asyżu</t>
  </si>
  <si>
    <r>
      <t xml:space="preserve">Wykonanie rurociągów gazowych z rur PEHD PE100 SDR11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Dn25mm</t>
    </r>
  </si>
  <si>
    <r>
      <t xml:space="preserve">Wykonanie rurociągów gazowych z rur PEHD PE100 RC SDR11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Dn40mm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</si>
  <si>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Dn110mm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</si>
  <si>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Dn160mm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</si>
  <si>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Dn225mm</t>
    </r>
  </si>
  <si>
    <r>
      <t xml:space="preserve">Wykonanie rurociągów gazowych z rur PEHD PE100 RC SDR17,6 w kolorze pomarańczowym wraz z taśmą ostrzegawczą koloru niebieskiego z zatopiona wkładką metalową. 
</t>
    </r>
    <r>
      <rPr>
        <b/>
        <sz val="10"/>
        <color rgb="FF080000"/>
        <rFont val="Arial"/>
        <family val="2"/>
        <charset val="238"/>
      </rPr>
      <t>Średnica Dn315mm</t>
    </r>
  </si>
  <si>
    <t>Fiting DN100x2,5" do balonowania</t>
  </si>
  <si>
    <t>Fiting DN150x2,5" do balonowania</t>
  </si>
  <si>
    <t>Fiting do balonowania - montażu urządzenia STOPSYSTEM</t>
  </si>
  <si>
    <t>Fiting do montażu urządzenia STOPSYSTEM</t>
  </si>
  <si>
    <t>Kołnierz stal, zaślepka DN 150</t>
  </si>
  <si>
    <t>Króciec stal, fiting DN 150/2,5" do balonowania z zaślepką</t>
  </si>
  <si>
    <t>Króciec stal, fiting DN 2 1/2" do balonowania z zaślepką</t>
  </si>
  <si>
    <t>Połączenia rur z polietylenu o śr, 125 mm za pomocą kształtek elektrooporowych - Kolano PE dn125/30st,</t>
  </si>
  <si>
    <t>Połączenia rur z polietylenu o śr, 125 mm za pomocą kształtek elektrooporowych - Kolano PE dn125/45st,</t>
  </si>
  <si>
    <t>Połączenia rur z polietylenu o śr, 125 mm za pomocą kształtek elektrooporowych - Siodło do balonowania PE dn 125/2 1/2"</t>
  </si>
  <si>
    <t>Połączenia rur z polietylenu o śr, 125 mm za pomocą kształtek elektrooporowych - Zaślepka PE dn125</t>
  </si>
  <si>
    <t>Połączenia rur z polietylenu o śr, 160 mm za pomocą kształtek elektrooporowych - Kolano PE dn160/30st,</t>
  </si>
  <si>
    <t>Połączenia rur z polietylenu o śr, 160 mm za pomocą kształtek elektrooporowych - Kolano PE dn160/45st,</t>
  </si>
  <si>
    <t>Połączenia rur z polietylenu o śr, 160 mm za pomocą kształtek elektrooporowych - Kolano PE dn160/90st,</t>
  </si>
  <si>
    <t>Połączenia rur z polietylenu o śr, 160 mm za pomocą kształtek elektrooporowych - Mufa elektrooporowa PE dn160</t>
  </si>
  <si>
    <t>Połączenia rur z polietylenu o śr, 160 mm za pomocą kształtek elektrooporowych - Mufa zaslepiająca PE dn160</t>
  </si>
  <si>
    <t>Połączenia rur z polietylenu o śr, 160 mm za pomocą kształtek elektrooporowych - Połączenie PE/stal 160/150</t>
  </si>
  <si>
    <t>Połączenia rur z polietylenu o śr, 160 mm za pomocą kształtek elektrooporowych - Redukcja PE dn160/125</t>
  </si>
  <si>
    <t>Połączenia rur z polietylenu o śr, 160 mm za pomocą kształtek elektrooporowych - Siodło do balonowania PE 160x2,5"</t>
  </si>
  <si>
    <t>Połączenia rur z polietylenu o śr, 160 mm za pomocą kształtek elektrooporowych - Trójnik redukcyjny PEdn160/125</t>
  </si>
  <si>
    <t>Połączenia rur z polietylenu o śr, 160 mm za pomocą kształtek elektrooporowych - Trójnik redukcyjny PEdn160/90</t>
  </si>
  <si>
    <t>Połączenia rur z polietylenu o śr, 160 mm za pomocą kształtek elektrooporowych - Trójnik równoprzelotowy PEdn160</t>
  </si>
  <si>
    <t>Połączenia rur z polietylenu o śr, 160 mm za pomocą kształtek elektrooporowych - Trójnik siodłowy PEdn160/25</t>
  </si>
  <si>
    <t>Połączenia rur z polietylenu o śr, 160 mm za pomocą kształtek elektrooporowych - Trójnik siodłowy PEdn160/40</t>
  </si>
  <si>
    <t>Połączenia rur z polietylenu o śr, 160 mm za pomocą kształtek elektrooporowych - Trójnik siodłowy PEdn160/63</t>
  </si>
  <si>
    <t>Połączenia rur z polietylenu o śr, 160 mm za pomocą kształtek elektrooporowych - Zaślepka PE dn 160</t>
  </si>
  <si>
    <t>Połączenia rur z polietylenu o śr, 160 mm za pomocą kształtek elektrooporowych - Łuk PE dn160/11st,</t>
  </si>
  <si>
    <t>Połączenia rur z polietylenu o śr, 160 mm za pomocą kształtek elektrooporowych - Łuk PE dn160/22st,</t>
  </si>
  <si>
    <t>Połączenia rur z polietylenu o śr, 160 mm za pomocą kształtek elektrooporowych - Łuk PE dn160/60st,</t>
  </si>
  <si>
    <t>Połączenia rur z polietylenu o śr, 25 mm za pomocą kształtek elektrooporowych - Kolano PE dn 25/90st,</t>
  </si>
  <si>
    <t>Połączenia rur z polietylenu o śr, 25 mm za pomocą kształtek elektrooporowych - Mufa PE dn 25</t>
  </si>
  <si>
    <t>Połączenia rur z polietylenu o śr, 25 mm za pomocą kształtek elektrooporowych - Zaślepka PE dn 25</t>
  </si>
  <si>
    <t>Połączenia rur z polietylenu o śr, 315 mm za pomocą kształtek elektrooporowych - Kolano PE dn 315/90 st,</t>
  </si>
  <si>
    <t>Połączenia rur z polietylenu o śr, 315 mm za pomocą kształtek elektrooporowych - Mufa PE dn 315</t>
  </si>
  <si>
    <t>Połączenia rur z polietylenu o śr, 315 mm za pomocą kształtek elektrooporowych - Siodło PE dn 315/160</t>
  </si>
  <si>
    <t>Połączenia rur z polietylenu o śr, 315 mm za pomocą kształtek elektrooporowych - Trójnik równoprzelotowy PE dn 315</t>
  </si>
  <si>
    <t>Połączenia rur z polietylenu o śr, 315 mm za pomocą kształtek elektrooporowych - Zaślepka PE dn 315</t>
  </si>
  <si>
    <t>Połączenia rur z polietylenu o śr, 315 mm za pomocą kształtek elektrooporowych - Łuk PE dn 315/11 st,</t>
  </si>
  <si>
    <t>Połączenia rur z polietylenu o śr, 40 mm za pomocą kształtek elektrooporowych - Mufa elektrooporowa PE dn 40</t>
  </si>
  <si>
    <t>Połączenia rur z polietylenu o śr, 63 mm za pomocą kształtek elektrooporowych - Kolano PE dn63/45st,</t>
  </si>
  <si>
    <t>Połączenia rur z polietylenu o śr, 63 mm za pomocą kształtek elektrooporowych - Połączenie PE/stal 63/50</t>
  </si>
  <si>
    <t>Połączenia rur z polietylenu o śr, 63 mm za pomocą kształtek elektrooporowych - Trójnik siodłowy PE dn 63/25</t>
  </si>
  <si>
    <t>Połączenia rur z polietylenu o śr, 63 mm za pomocą kształtek elektrooporowych - Łuk PE dn63/30 st,</t>
  </si>
  <si>
    <t>Połączenia rur z polietylenu o śr, 90 mm za pomocą kształtek elektrooporowych - Kolano PE dn 90/30st,</t>
  </si>
  <si>
    <t>Połączenia rur z polietylenu o śr, 90 mm za pomocą kształtek elektrooporowych - Mufa elektrooporowa PE dn90</t>
  </si>
  <si>
    <t>Połączenia rur z polietylenu o śr, 90 mm za pomocą kształtek elektrooporowych - Mufa zaslepiająca PE dn90</t>
  </si>
  <si>
    <t>Siodło do balonowania PE dn 315/2,5" z zaślepką</t>
  </si>
  <si>
    <t>Trójnik równoprzelotowy stal DN 150</t>
  </si>
  <si>
    <t>Urządzenie do balonowania</t>
  </si>
  <si>
    <t>Włączenie gazociągu do sieci metodą hermetyczną STOPSYSTEM gazociągu Dn 125, Ze względu na specyfikę i wymagania wysokiej specjalizacji wykonania włączenia na czynnym gazociągu - wykonawca powinnen przedstawić i uzgodnić odpowiedni projekt technologii</t>
  </si>
  <si>
    <t>Włączenie gazociągu do sieci metodą hermetyczną STOPSYSTEM gazociągu Dn 90, Ze względu na specyfikę i wymagania wysokiej specjalizacji wykonania włączenia na czynnym gazociągu - wykonawca powinnen przedstawić i uzgodnić odpowiedni projekt technologii</t>
  </si>
  <si>
    <t>Zestaw do odpowietrzania gazociagu PEdn125/63 siodło przyłączeniowe PE 125/63 kolumna wydmuchowa stal, DN32 L=3,0m z zaworem DN32 zaślepka elektrooporowa PE mufa PE dn63 połączenie PE/stal 63/32 kołnierzowe</t>
  </si>
  <si>
    <t>Zestaw do odpowietrzania gazociągu PEdn160/63 siodło przyłączeniowe PE 160/63 kolumna wydmuchowa stal, DN50 L=3,0m z zaworem DN50 zaślepka elektrooporowa PE dn63 mufa PE dn63 połączenie PE/stal 63/50</t>
  </si>
  <si>
    <t>Zestaw do odpowietrzania gazociągu PEdn315/63 siodło przyłączeniowe PE 315/63 kolumna wydmuchowa stal, DN50 L=3,0m z zaworem DN50 zaślepka elektrooporowa PE dn63 mufa PE dn63 połączenie PE/stal 63/50</t>
  </si>
  <si>
    <t>Likwidacja istnijącej armatury</t>
  </si>
  <si>
    <t>D-02.03.01.</t>
  </si>
  <si>
    <t>Wykonanie warstwy ulepszonego podłoża z gruntów niewysadzinowych gr. 40 cm</t>
  </si>
  <si>
    <t>Wykonanie warstwy ulepszonego podłoża z gruntów niewysadzinowych gr. 25 cm</t>
  </si>
  <si>
    <t>Wykonanie mieszanki związanej cementem C 3/4 gr. 20 cm</t>
  </si>
  <si>
    <t>Wykonanie warstwy mrozoochronnej z mieszanki związanej cementem C 3/4  gr. 20 cm</t>
  </si>
  <si>
    <t>87
d.5</t>
  </si>
  <si>
    <t>88
d.5</t>
  </si>
  <si>
    <t>89
d.5</t>
  </si>
  <si>
    <t>Ułożenie nawierzchni z kostki betonowej (szarej) z fazą o gr. 8 cm, na podsypce cementowo-piaskowej 1:3 gr. 5 cm wraz z wypełnieniem spoin</t>
  </si>
  <si>
    <t>Ułożenie nawierzchni z kostki betonowej (czerwonej) z fazą o gr. 8 cm, na podsypce cementowo-piaskowej 1:3 gr. 5 cm wraz z wypełnieniem spoin</t>
  </si>
  <si>
    <t>Ułożenie nawierzchni z kostki betonowej (grafitowej) z fazą o gr. 8 cm, na podsypce cementowo-piaskowej 1:3 gr. 5 cm wraz z wypełnieniem spoin</t>
  </si>
  <si>
    <t>Ułożenie nawierzchni z kostki betonowej (niebieskiej) z fazą o gr. 8 cm, na podsypce cementowo-piaskowej 1:3 gr. 5 cm wraz z wypełnieniem spoin</t>
  </si>
  <si>
    <t>Nawierzchnia z płytek chodnikowych 30x30 cm żółtych z fakturą rozpoznawalną przez niewidomych (wypustki) gr. 8 cm na podsypce cementowo-piaskowej gr. 5 cm</t>
  </si>
  <si>
    <t>110
d.6</t>
  </si>
  <si>
    <t>111
d.6</t>
  </si>
  <si>
    <t>131
d.7</t>
  </si>
  <si>
    <t>132
d.7</t>
  </si>
  <si>
    <t>150
d.8</t>
  </si>
  <si>
    <t>151
d.8</t>
  </si>
  <si>
    <t>152
d.8</t>
  </si>
  <si>
    <t>161
d.9</t>
  </si>
  <si>
    <t>162
d.9</t>
  </si>
  <si>
    <t>163
d.9</t>
  </si>
  <si>
    <r>
      <t xml:space="preserve">Wykonanie kanału z rur GRP
</t>
    </r>
    <r>
      <rPr>
        <b/>
        <sz val="10"/>
        <color rgb="FF080000"/>
        <rFont val="Arial"/>
        <family val="2"/>
        <charset val="238"/>
      </rPr>
      <t>Średnica Dn600mm</t>
    </r>
  </si>
  <si>
    <r>
      <t xml:space="preserve">Wykonanie kanału z rur GRP
</t>
    </r>
    <r>
      <rPr>
        <b/>
        <sz val="10"/>
        <color rgb="FF080000"/>
        <rFont val="Arial"/>
        <family val="2"/>
        <charset val="238"/>
      </rPr>
      <t>Średnica Dn800mm</t>
    </r>
  </si>
  <si>
    <r>
      <t xml:space="preserve">Wykonanie kanału z rur GRP
</t>
    </r>
    <r>
      <rPr>
        <b/>
        <sz val="10"/>
        <color rgb="FF080000"/>
        <rFont val="Arial"/>
        <family val="2"/>
        <charset val="238"/>
      </rPr>
      <t>Średnica Dn1000mm</t>
    </r>
  </si>
  <si>
    <r>
      <t xml:space="preserve">Wykonanie studni betonowej prefabrykowanej wraz z włazem żeliwnym typu ciężkiego Dn600 mm klasy D-400, płytą żelbetową pokrywającą, pierścieniem dystansowym, przejściami szczelnymi oraz stopniami złazowymi. 
Studnie wykonane jako prefabrykowane z typowych elementów z betonu min. kl C35/45, nasiąkliwości ˂5%, mrozoodpornego F-150, wodoszczelnego W10. Studnie w jezdni należy wyposażyć w płyty żelbetowe odciążające, zlicowane z nawierzchnią jezdni.
</t>
    </r>
    <r>
      <rPr>
        <b/>
        <sz val="10"/>
        <rFont val="Arial"/>
        <family val="2"/>
        <charset val="238"/>
      </rPr>
      <t>Średnica Dn2000mm</t>
    </r>
  </si>
  <si>
    <r>
      <t xml:space="preserve">Wykonanie studni wpustowej, betonowej prefabrykowanej z osadnikiem wysokości 1m poniżej wylotu przykanalika ze studzienki wraz z wpustem żeliwnym chodnikowym kl. D400, z betonu C35/45, nasiąkliwość max 5%
</t>
    </r>
    <r>
      <rPr>
        <b/>
        <sz val="10"/>
        <rFont val="Arial"/>
        <family val="2"/>
        <charset val="238"/>
      </rPr>
      <t>Średnica Dn500mm</t>
    </r>
  </si>
  <si>
    <r>
      <t xml:space="preserve">Wykonanie studni wpustowej, betonowej prefabrykowanej z osadnikiem wysokości 1m poniżej wylotu przykanalika ze studzienki wraz z wpustem żeliwnym przykrawężnikowym kl. D400, z betonu C35/45, nasiąkliwość max 5%
</t>
    </r>
    <r>
      <rPr>
        <b/>
        <sz val="10"/>
        <rFont val="Arial"/>
        <family val="2"/>
        <charset val="238"/>
      </rPr>
      <t>Średnica Dn500mm</t>
    </r>
  </si>
  <si>
    <r>
      <t xml:space="preserve">Wykonanie studni wpustowej, betonowej prefabrykowanej z osadnikiem wysokości 1m poniżej wylotu przykanalika ze studzienki wraz z wpustem żeliwnym krawężnikowym kl. D400, z betonu C35/45, nasiąkliwość max 5%
</t>
    </r>
    <r>
      <rPr>
        <b/>
        <sz val="10"/>
        <rFont val="Arial"/>
        <family val="2"/>
        <charset val="238"/>
      </rPr>
      <t>Średnica Dn500mm</t>
    </r>
  </si>
  <si>
    <r>
      <t xml:space="preserve">Wykonanie studni wpustowej, betonowej prefabrykowanej z osadnikiem wysokości 1m poniżej wylotu przykanalika ze studzienki wraz z wpustem żeliwnym krawężnikowo-jezdniowym kl. D400, z betonu C35/45, nasiąkliwość max 5%
</t>
    </r>
    <r>
      <rPr>
        <b/>
        <sz val="10"/>
        <rFont val="Arial"/>
        <family val="2"/>
        <charset val="238"/>
      </rPr>
      <t>Średnica Dn500mm</t>
    </r>
  </si>
  <si>
    <r>
      <t xml:space="preserve">Wykonanie kanału z rur żelbetowych 
</t>
    </r>
    <r>
      <rPr>
        <b/>
        <sz val="10"/>
        <color rgb="FF080000"/>
        <rFont val="Arial"/>
        <family val="2"/>
        <charset val="238"/>
      </rPr>
      <t>Średnica Dn500x750mm</t>
    </r>
  </si>
  <si>
    <t xml:space="preserve">Renowacja rękawem 
Dn500x750mm </t>
  </si>
  <si>
    <t xml:space="preserve">Pozostałe koszty (m.in. obsługa geodezyjna, opracowanie i wdrożenie projektów tymczasowej organizacji ruchu, ubezpieczenie robót, itp) </t>
  </si>
  <si>
    <t>Pozostałe koszty (m.in. obsługa geodezyjna, opracowanie i wdrożenie projektów tymczasowej organizacji ruchu, ubezpieczenie robót, itp)</t>
  </si>
  <si>
    <t>KOSZTORYS OFERTOWY</t>
  </si>
  <si>
    <t>KOSZTORYS  OFERTOWYT</t>
  </si>
  <si>
    <t>ELEKTROENERGETYCZNA - KANAL TECHNOLOGICZNY</t>
  </si>
  <si>
    <r>
      <rPr>
        <sz val="10"/>
        <rFont val="Arial"/>
        <family val="2"/>
        <charset val="238"/>
      </rPr>
      <t>Budowa nawierzchni w ulicach: Mielżyńskich, D. Chłapowskiego, K. Pułaskiego i J. Pankiewicza
w związku z rozbudową ul. Święciechowskiej w Lesznie.</t>
    </r>
    <r>
      <rPr>
        <sz val="12"/>
        <rFont val="Arial"/>
        <family val="2"/>
        <charset val="238"/>
      </rPr>
      <t xml:space="preserve">
Ulica Mielżyńskich</t>
    </r>
  </si>
  <si>
    <r>
      <rPr>
        <sz val="10"/>
        <rFont val="Arial"/>
        <family val="2"/>
        <charset val="238"/>
      </rPr>
      <t>Budowa nawierzchni w ulicach: Mielżyńskich, D. Chłapowskiego, K. Pułaskiego i J. Pankiewicza
w związku z rozbudową ul. Święciechowskiej w Lesznie.</t>
    </r>
    <r>
      <rPr>
        <sz val="12"/>
        <rFont val="Arial"/>
        <family val="2"/>
        <charset val="238"/>
      </rPr>
      <t xml:space="preserve">
Ulica Chłapowskiego</t>
    </r>
  </si>
  <si>
    <r>
      <rPr>
        <sz val="10"/>
        <rFont val="Arial"/>
        <family val="2"/>
        <charset val="238"/>
      </rPr>
      <t>Budowa nawierzchni w ulicach: Mielżyńskich, D. Chłapowskiego, K. Pułaskiego i J. Pankiewicza
w związku z rozbudową ul. Święciechowskiej w Lesznie.</t>
    </r>
    <r>
      <rPr>
        <sz val="12"/>
        <rFont val="Arial"/>
        <family val="2"/>
        <charset val="238"/>
      </rPr>
      <t xml:space="preserve">
Ulica Pankiewicza</t>
    </r>
  </si>
  <si>
    <t>KOSZTORYS   OFERTOWY</t>
  </si>
  <si>
    <r>
      <rPr>
        <sz val="10"/>
        <rFont val="Arial"/>
        <family val="2"/>
        <charset val="238"/>
      </rPr>
      <t>Budowa nawierzchni w ulicach: Mielżyńskich, D. Chłapowskiego, K. Pułaskiego i J. Pankiewicza
w związku z rozbudową ul. Święciechowskiej w Lesznie.</t>
    </r>
    <r>
      <rPr>
        <sz val="12"/>
        <rFont val="Arial"/>
        <family val="2"/>
        <charset val="238"/>
      </rPr>
      <t xml:space="preserve">
Ulica Pułaskiego</t>
    </r>
  </si>
  <si>
    <t>KANAŁ TELETECHNICZNY</t>
  </si>
  <si>
    <t>BUDOWA KANALIZACJI DESZCZOWEJ</t>
  </si>
  <si>
    <t>BUDOWA SIECI WODOCIĄGOWEJ</t>
  </si>
  <si>
    <t>BUDOWA OŚWIETLENIA DROGOWEGO</t>
  </si>
  <si>
    <t>BUDOWA KANALIZACJI OGÓLNOSPŁAWNEJ</t>
  </si>
  <si>
    <t>- przebudowa kolizji SN i NN (ENEA Ośw)</t>
  </si>
  <si>
    <t>- przebudowa kolizji SN i NN (ENEA OPER )</t>
  </si>
  <si>
    <t>- przebudowa kolizji (Orange Polska )</t>
  </si>
  <si>
    <t>- przebudowa kolizji ( Fiberhost)</t>
  </si>
  <si>
    <t>Rozbudowa ulicy Święciechowskiej w Lesznie</t>
  </si>
  <si>
    <t>ZBIORCZE  ZESTAWIENIE  KOSZTÓW - Przebudowa ulicy Święciechowskiej w Lesznie</t>
  </si>
  <si>
    <t>Zadanie I - Rozbudowa  ulicy Święciechowskiej w Lesznie
Zadanie II - Budowa nawierzchni w ulicach: Mielżyńskich, D. Chłapowskiego, K. Pułaskiego i J. Pankiewicza
w związku z rozbudową ul. Święciechowskiej w Lesznie.</t>
  </si>
  <si>
    <t>ZADANIE NR I</t>
  </si>
  <si>
    <t>RAZEM  ZADANIE  NR I</t>
  </si>
  <si>
    <t>ZADANIE NR II</t>
  </si>
  <si>
    <t>RAZEM  ZADANIE  NR II</t>
  </si>
  <si>
    <t>RAZEM  ZADANIE nr I i nr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</si>
</sst>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#0.000"/>
    <numFmt numFmtId="165" formatCode="#\ ##0.00"/>
    <numFmt numFmtId="166" formatCode="#\ ##0.000"/>
    <numFmt numFmtId="167" formatCode="#0.00"/>
    <numFmt numFmtId="168" formatCode="#,##0.0"/>
    <numFmt numFmtId="169" formatCode="0\."/>
    <numFmt numFmtId="170" formatCode="#,##0.00_ ;\-#,##0.00\ "/>
    <numFmt numFmtId="171" formatCode="#,##0.00\ &quot;zł&quot;"/>
    <numFmt numFmtId="172" formatCode="0.000"/>
  </numFmts>
  <fonts count="7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9"/>
      <color rgb="FF000000"/>
      <name val="Microsoft Sans Serif"/>
      <family val="2"/>
      <charset val="238"/>
    </font>
    <font>
      <b/>
      <sz val="9"/>
      <color rgb="FF000000"/>
      <name val="Microsoft Sans Serif"/>
      <family val="2"/>
    </font>
    <font>
      <sz val="9"/>
      <color rgb="FF000000"/>
      <name val="Microsoft Sans Serif"/>
      <family val="2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10"/>
      <name val="Times New Roman CE"/>
      <family val="1"/>
      <charset val="238"/>
    </font>
    <font>
      <sz val="10"/>
      <name val="Calibri"/>
      <family val="2"/>
    </font>
    <font>
      <b/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Times New Roman CE"/>
      <family val="1"/>
      <charset val="238"/>
    </font>
    <font>
      <sz val="10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sz val="10"/>
      <name val="Symbol"/>
      <family val="1"/>
      <charset val="2"/>
    </font>
    <font>
      <vertAlign val="superscript"/>
      <sz val="10"/>
      <name val="Calibri"/>
      <family val="2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8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080000"/>
      <name val="Arial"/>
      <family val="2"/>
      <charset val="238"/>
    </font>
    <font>
      <sz val="10"/>
      <name val="Arial"/>
      <charset val="238"/>
    </font>
    <font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12"/>
      <name val="Arial"/>
      <charset val="238"/>
    </font>
    <font>
      <sz val="10"/>
      <color indexed="10"/>
      <name val="Arial"/>
      <charset val="238"/>
    </font>
    <font>
      <sz val="11"/>
      <color theme="1"/>
      <name val="Calibri"/>
      <family val="2"/>
      <charset val="238"/>
      <scheme val="minor"/>
    </font>
    <font>
      <sz val="9"/>
      <name val="Czcionka tekstu podstawowego"/>
      <charset val="238"/>
    </font>
    <font>
      <sz val="8"/>
      <name val="Czcionka tekstu podstawowego"/>
      <charset val="238"/>
    </font>
    <font>
      <b/>
      <sz val="12"/>
      <name val="Czcionka tekstu podstawowego"/>
      <charset val="238"/>
    </font>
    <font>
      <b/>
      <sz val="14"/>
      <color theme="1"/>
      <name val="Czcionka tekstu podstawowego"/>
      <charset val="238"/>
    </font>
    <font>
      <sz val="10"/>
      <name val="Arial"/>
    </font>
    <font>
      <sz val="10"/>
      <color rgb="FF000000"/>
      <name val="Times New Roman"/>
      <family val="1"/>
      <charset val="238"/>
    </font>
    <font>
      <sz val="10"/>
      <name val="Verdana"/>
      <family val="2"/>
      <charset val="238"/>
    </font>
    <font>
      <sz val="12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7030A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double">
        <color rgb="FF00B050"/>
      </left>
      <right style="double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/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double">
        <color rgb="FF00B050"/>
      </left>
      <right style="double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double">
        <color rgb="FF00B050"/>
      </left>
      <right style="double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double">
        <color indexed="57"/>
      </right>
      <top style="double">
        <color indexed="57"/>
      </top>
      <bottom style="double">
        <color rgb="FF00B050"/>
      </bottom>
      <diagonal/>
    </border>
    <border>
      <left/>
      <right/>
      <top style="double">
        <color indexed="57"/>
      </top>
      <bottom style="double">
        <color rgb="FF00B050"/>
      </bottom>
      <diagonal/>
    </border>
    <border>
      <left style="double">
        <color indexed="57"/>
      </left>
      <right/>
      <top style="double">
        <color indexed="57"/>
      </top>
      <bottom style="double">
        <color rgb="FF00B050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rgb="FF00B050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rgb="FF00B050"/>
      </left>
      <right style="double">
        <color indexed="57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/>
      <right/>
      <top/>
      <bottom style="double">
        <color indexed="57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double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 style="double">
        <color rgb="FF00B050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double">
        <color indexed="57"/>
      </bottom>
      <diagonal/>
    </border>
    <border>
      <left/>
      <right/>
      <top style="thin">
        <color indexed="57"/>
      </top>
      <bottom style="double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double">
        <color rgb="FF00B050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double">
        <color rgb="FF00B050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double">
        <color rgb="FF00B050"/>
      </left>
      <right style="double">
        <color indexed="57"/>
      </right>
      <top style="double">
        <color indexed="57"/>
      </top>
      <bottom style="double">
        <color indexed="57"/>
      </bottom>
      <diagonal/>
    </border>
  </borders>
  <cellStyleXfs count="18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  <xf numFmtId="44" fontId="6" fillId="0" borderId="0" applyFont="0" applyFill="0" applyBorder="0" applyAlignment="0" applyProtection="0"/>
    <xf numFmtId="0" fontId="2" fillId="0" borderId="0"/>
    <xf numFmtId="0" fontId="41" fillId="0" borderId="0"/>
    <xf numFmtId="0" fontId="47" fillId="0" borderId="0"/>
    <xf numFmtId="0" fontId="52" fillId="0" borderId="0" applyNumberFormat="0" applyFont="0" applyFill="0" applyBorder="0" applyAlignment="0" applyProtection="0">
      <alignment vertical="top"/>
    </xf>
    <xf numFmtId="0" fontId="53" fillId="0" borderId="0"/>
    <xf numFmtId="44" fontId="6" fillId="0" borderId="0" applyFont="0" applyFill="0" applyBorder="0" applyAlignment="0" applyProtection="0"/>
    <xf numFmtId="0" fontId="2" fillId="0" borderId="0"/>
    <xf numFmtId="44" fontId="61" fillId="0" borderId="0" applyFont="0" applyFill="0" applyBorder="0" applyAlignment="0" applyProtection="0"/>
  </cellStyleXfs>
  <cellXfs count="508">
    <xf numFmtId="0" fontId="0" fillId="0" borderId="0" xfId="0"/>
    <xf numFmtId="0" fontId="0" fillId="0" borderId="1" xfId="0" applyBorder="1"/>
    <xf numFmtId="0" fontId="0" fillId="0" borderId="16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1" xfId="0" applyNumberFormat="1" applyBorder="1" applyAlignment="1">
      <alignment vertical="center"/>
    </xf>
    <xf numFmtId="0" fontId="10" fillId="0" borderId="19" xfId="0" applyFont="1" applyBorder="1" applyAlignment="1">
      <alignment horizontal="center" vertical="center" wrapText="1" shrinkToFit="1" readingOrder="1"/>
    </xf>
    <xf numFmtId="0" fontId="12" fillId="0" borderId="20" xfId="0" applyFont="1" applyBorder="1" applyAlignment="1">
      <alignment horizontal="left" vertical="top" wrapText="1" shrinkToFit="1" readingOrder="1"/>
    </xf>
    <xf numFmtId="49" fontId="12" fillId="0" borderId="20" xfId="0" applyNumberFormat="1" applyFont="1" applyBorder="1" applyAlignment="1">
      <alignment horizontal="center" vertical="top" wrapText="1" shrinkToFit="1" readingOrder="1"/>
    </xf>
    <xf numFmtId="164" fontId="12" fillId="0" borderId="20" xfId="0" applyNumberFormat="1" applyFont="1" applyBorder="1" applyAlignment="1">
      <alignment horizontal="right" vertical="top" wrapText="1" shrinkToFit="1" readingOrder="1"/>
    </xf>
    <xf numFmtId="166" fontId="12" fillId="0" borderId="20" xfId="0" applyNumberFormat="1" applyFont="1" applyBorder="1" applyAlignment="1">
      <alignment horizontal="right" vertical="top" wrapText="1" shrinkToFit="1" readingOrder="1"/>
    </xf>
    <xf numFmtId="167" fontId="12" fillId="0" borderId="20" xfId="0" applyNumberFormat="1" applyFont="1" applyBorder="1" applyAlignment="1">
      <alignment horizontal="right" vertical="top" wrapText="1" shrinkToFit="1" readingOrder="1"/>
    </xf>
    <xf numFmtId="0" fontId="0" fillId="0" borderId="0" xfId="0" applyAlignment="1">
      <alignment horizontal="center"/>
    </xf>
    <xf numFmtId="49" fontId="11" fillId="2" borderId="21" xfId="0" applyNumberFormat="1" applyFont="1" applyFill="1" applyBorder="1" applyAlignment="1">
      <alignment horizontal="left" vertical="top" wrapText="1" shrinkToFit="1" readingOrder="1"/>
    </xf>
    <xf numFmtId="0" fontId="13" fillId="0" borderId="0" xfId="8" applyFont="1"/>
    <xf numFmtId="0" fontId="14" fillId="0" borderId="0" xfId="8" applyFont="1" applyAlignment="1">
      <alignment horizontal="right" vertical="center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 wrapText="1"/>
    </xf>
    <xf numFmtId="0" fontId="3" fillId="0" borderId="0" xfId="8" applyFont="1" applyAlignment="1">
      <alignment horizontal="center" vertical="center" wrapText="1"/>
    </xf>
    <xf numFmtId="0" fontId="15" fillId="0" borderId="0" xfId="8" applyFont="1" applyAlignment="1">
      <alignment horizontal="left" vertical="center"/>
    </xf>
    <xf numFmtId="0" fontId="13" fillId="0" borderId="0" xfId="8" applyFont="1" applyAlignment="1">
      <alignment wrapText="1"/>
    </xf>
    <xf numFmtId="0" fontId="16" fillId="0" borderId="0" xfId="8" applyFont="1"/>
    <xf numFmtId="0" fontId="17" fillId="0" borderId="0" xfId="8" applyFont="1" applyAlignment="1">
      <alignment horizontal="left" vertical="center"/>
    </xf>
    <xf numFmtId="0" fontId="4" fillId="0" borderId="0" xfId="8" applyFont="1" applyAlignment="1">
      <alignment horizontal="center" vertical="center" wrapText="1"/>
    </xf>
    <xf numFmtId="4" fontId="18" fillId="0" borderId="14" xfId="3" applyNumberFormat="1" applyFont="1" applyBorder="1" applyAlignment="1">
      <alignment horizontal="center" vertical="center" wrapText="1"/>
    </xf>
    <xf numFmtId="168" fontId="4" fillId="3" borderId="28" xfId="8" applyNumberFormat="1" applyFont="1" applyFill="1" applyBorder="1" applyAlignment="1">
      <alignment horizontal="center" vertical="center"/>
    </xf>
    <xf numFmtId="0" fontId="4" fillId="3" borderId="28" xfId="8" applyFont="1" applyFill="1" applyBorder="1" applyAlignment="1">
      <alignment horizontal="center" vertical="center"/>
    </xf>
    <xf numFmtId="0" fontId="4" fillId="3" borderId="28" xfId="3" applyFill="1" applyBorder="1" applyAlignment="1">
      <alignment horizontal="left" vertical="center" wrapText="1"/>
    </xf>
    <xf numFmtId="0" fontId="21" fillId="3" borderId="28" xfId="8" applyFont="1" applyFill="1" applyBorder="1" applyAlignment="1">
      <alignment horizontal="center" vertical="center"/>
    </xf>
    <xf numFmtId="169" fontId="4" fillId="0" borderId="16" xfId="8" applyNumberFormat="1" applyFont="1" applyBorder="1" applyAlignment="1">
      <alignment horizontal="center" vertical="center" wrapText="1"/>
    </xf>
    <xf numFmtId="0" fontId="4" fillId="4" borderId="29" xfId="8" applyFont="1" applyFill="1" applyBorder="1" applyAlignment="1">
      <alignment horizontal="center" vertical="center"/>
    </xf>
    <xf numFmtId="0" fontId="4" fillId="4" borderId="28" xfId="8" applyFont="1" applyFill="1" applyBorder="1" applyAlignment="1">
      <alignment horizontal="center" vertical="center"/>
    </xf>
    <xf numFmtId="0" fontId="20" fillId="4" borderId="28" xfId="8" applyFont="1" applyFill="1" applyBorder="1" applyAlignment="1">
      <alignment horizontal="left" vertical="center" wrapText="1"/>
    </xf>
    <xf numFmtId="0" fontId="20" fillId="4" borderId="28" xfId="8" applyFont="1" applyFill="1" applyBorder="1" applyAlignment="1">
      <alignment horizontal="center" vertical="center"/>
    </xf>
    <xf numFmtId="169" fontId="4" fillId="5" borderId="16" xfId="8" applyNumberFormat="1" applyFont="1" applyFill="1" applyBorder="1" applyAlignment="1">
      <alignment horizontal="center" vertical="center" wrapText="1"/>
    </xf>
    <xf numFmtId="168" fontId="4" fillId="3" borderId="28" xfId="8" applyNumberFormat="1" applyFont="1" applyFill="1" applyBorder="1" applyAlignment="1">
      <alignment horizontal="center"/>
    </xf>
    <xf numFmtId="0" fontId="4" fillId="3" borderId="28" xfId="8" applyFont="1" applyFill="1" applyBorder="1" applyAlignment="1">
      <alignment horizontal="center"/>
    </xf>
    <xf numFmtId="0" fontId="4" fillId="0" borderId="28" xfId="3" applyBorder="1" applyAlignment="1">
      <alignment horizontal="left" vertical="center" wrapText="1"/>
    </xf>
    <xf numFmtId="0" fontId="4" fillId="0" borderId="28" xfId="8" applyFont="1" applyBorder="1" applyAlignment="1">
      <alignment horizontal="center" vertical="center"/>
    </xf>
    <xf numFmtId="0" fontId="4" fillId="4" borderId="29" xfId="8" applyFont="1" applyFill="1" applyBorder="1" applyAlignment="1">
      <alignment horizontal="center"/>
    </xf>
    <xf numFmtId="0" fontId="4" fillId="4" borderId="28" xfId="8" applyFont="1" applyFill="1" applyBorder="1" applyAlignment="1">
      <alignment horizontal="center"/>
    </xf>
    <xf numFmtId="4" fontId="4" fillId="0" borderId="1" xfId="3" applyNumberFormat="1" applyBorder="1" applyAlignment="1">
      <alignment horizontal="center" wrapText="1"/>
    </xf>
    <xf numFmtId="0" fontId="4" fillId="0" borderId="1" xfId="3" applyBorder="1" applyAlignment="1">
      <alignment horizontal="center" wrapText="1"/>
    </xf>
    <xf numFmtId="0" fontId="4" fillId="0" borderId="1" xfId="3" applyBorder="1" applyAlignment="1">
      <alignment horizontal="left" vertical="center" wrapText="1"/>
    </xf>
    <xf numFmtId="168" fontId="4" fillId="0" borderId="28" xfId="8" applyNumberFormat="1" applyFont="1" applyBorder="1" applyAlignment="1">
      <alignment horizontal="center"/>
    </xf>
    <xf numFmtId="0" fontId="4" fillId="0" borderId="28" xfId="8" applyFont="1" applyBorder="1" applyAlignment="1">
      <alignment horizontal="center"/>
    </xf>
    <xf numFmtId="0" fontId="4" fillId="0" borderId="28" xfId="8" applyFont="1" applyBorder="1" applyAlignment="1">
      <alignment horizontal="left" vertical="center" wrapText="1"/>
    </xf>
    <xf numFmtId="4" fontId="20" fillId="4" borderId="29" xfId="8" applyNumberFormat="1" applyFont="1" applyFill="1" applyBorder="1" applyAlignment="1">
      <alignment horizontal="center"/>
    </xf>
    <xf numFmtId="4" fontId="4" fillId="4" borderId="28" xfId="8" applyNumberFormat="1" applyFont="1" applyFill="1" applyBorder="1" applyAlignment="1">
      <alignment horizontal="center"/>
    </xf>
    <xf numFmtId="168" fontId="4" fillId="0" borderId="1" xfId="8" applyNumberFormat="1" applyFont="1" applyBorder="1" applyAlignment="1">
      <alignment horizontal="center"/>
    </xf>
    <xf numFmtId="0" fontId="21" fillId="0" borderId="28" xfId="8" applyFont="1" applyBorder="1" applyAlignment="1">
      <alignment horizontal="center" vertical="center"/>
    </xf>
    <xf numFmtId="0" fontId="4" fillId="5" borderId="1" xfId="8" applyFont="1" applyFill="1" applyBorder="1" applyAlignment="1">
      <alignment horizontal="center"/>
    </xf>
    <xf numFmtId="0" fontId="24" fillId="5" borderId="1" xfId="8" applyFont="1" applyFill="1" applyBorder="1" applyAlignment="1">
      <alignment horizontal="left" vertical="center" wrapText="1"/>
    </xf>
    <xf numFmtId="0" fontId="24" fillId="5" borderId="1" xfId="8" applyFont="1" applyFill="1" applyBorder="1" applyAlignment="1">
      <alignment horizontal="center" vertical="center"/>
    </xf>
    <xf numFmtId="2" fontId="4" fillId="0" borderId="28" xfId="8" applyNumberFormat="1" applyFont="1" applyBorder="1" applyAlignment="1">
      <alignment horizontal="center"/>
    </xf>
    <xf numFmtId="0" fontId="4" fillId="0" borderId="28" xfId="3" applyBorder="1" applyAlignment="1">
      <alignment horizontal="center" wrapText="1"/>
    </xf>
    <xf numFmtId="0" fontId="26" fillId="0" borderId="28" xfId="8" applyFont="1" applyBorder="1" applyAlignment="1" applyProtection="1">
      <alignment horizontal="center"/>
      <protection locked="0"/>
    </xf>
    <xf numFmtId="4" fontId="27" fillId="0" borderId="30" xfId="8" applyNumberFormat="1" applyFont="1" applyBorder="1" applyAlignment="1">
      <alignment horizontal="center" wrapText="1"/>
    </xf>
    <xf numFmtId="3" fontId="27" fillId="0" borderId="30" xfId="8" applyNumberFormat="1" applyFont="1" applyBorder="1" applyAlignment="1">
      <alignment horizontal="center" wrapText="1"/>
    </xf>
    <xf numFmtId="0" fontId="27" fillId="0" borderId="1" xfId="10" quotePrefix="1" applyFont="1" applyBorder="1" applyAlignment="1">
      <alignment vertical="top" wrapText="1"/>
    </xf>
    <xf numFmtId="4" fontId="20" fillId="0" borderId="29" xfId="8" applyNumberFormat="1" applyFont="1" applyBorder="1" applyAlignment="1">
      <alignment horizontal="right" wrapText="1"/>
    </xf>
    <xf numFmtId="3" fontId="4" fillId="0" borderId="28" xfId="8" applyNumberFormat="1" applyFont="1" applyBorder="1" applyAlignment="1">
      <alignment horizontal="center" wrapText="1"/>
    </xf>
    <xf numFmtId="170" fontId="20" fillId="4" borderId="29" xfId="8" applyNumberFormat="1" applyFont="1" applyFill="1" applyBorder="1" applyAlignment="1">
      <alignment horizontal="center"/>
    </xf>
    <xf numFmtId="170" fontId="4" fillId="4" borderId="28" xfId="8" applyNumberFormat="1" applyFont="1" applyFill="1" applyBorder="1" applyAlignment="1">
      <alignment horizontal="center"/>
    </xf>
    <xf numFmtId="0" fontId="20" fillId="2" borderId="16" xfId="3" applyFont="1" applyFill="1" applyBorder="1" applyAlignment="1">
      <alignment horizontal="center" vertical="center" wrapText="1"/>
    </xf>
    <xf numFmtId="0" fontId="26" fillId="0" borderId="28" xfId="8" applyFont="1" applyBorder="1" applyAlignment="1">
      <alignment horizontal="center" vertical="top"/>
    </xf>
    <xf numFmtId="0" fontId="4" fillId="0" borderId="28" xfId="3" applyBorder="1" applyAlignment="1">
      <alignment horizontal="center" vertical="center" wrapText="1"/>
    </xf>
    <xf numFmtId="169" fontId="4" fillId="0" borderId="31" xfId="8" applyNumberFormat="1" applyFont="1" applyBorder="1" applyAlignment="1">
      <alignment horizontal="center" vertical="center" wrapText="1"/>
    </xf>
    <xf numFmtId="169" fontId="4" fillId="4" borderId="31" xfId="8" applyNumberFormat="1" applyFont="1" applyFill="1" applyBorder="1" applyAlignment="1">
      <alignment horizontal="center" vertical="center" wrapText="1"/>
    </xf>
    <xf numFmtId="0" fontId="27" fillId="0" borderId="32" xfId="8" quotePrefix="1" applyFont="1" applyBorder="1" applyAlignment="1">
      <alignment wrapText="1"/>
    </xf>
    <xf numFmtId="4" fontId="20" fillId="0" borderId="33" xfId="8" applyNumberFormat="1" applyFont="1" applyBorder="1" applyAlignment="1">
      <alignment horizontal="center"/>
    </xf>
    <xf numFmtId="4" fontId="4" fillId="0" borderId="34" xfId="8" applyNumberFormat="1" applyFont="1" applyBorder="1" applyAlignment="1">
      <alignment horizontal="center"/>
    </xf>
    <xf numFmtId="0" fontId="4" fillId="0" borderId="34" xfId="8" applyFont="1" applyBorder="1" applyAlignment="1">
      <alignment horizontal="center"/>
    </xf>
    <xf numFmtId="0" fontId="20" fillId="0" borderId="34" xfId="8" applyFont="1" applyBorder="1" applyAlignment="1">
      <alignment horizontal="left" vertical="center" wrapText="1"/>
    </xf>
    <xf numFmtId="0" fontId="4" fillId="0" borderId="34" xfId="8" applyFont="1" applyBorder="1" applyAlignment="1">
      <alignment horizontal="center" vertical="center"/>
    </xf>
    <xf numFmtId="0" fontId="4" fillId="0" borderId="15" xfId="8" applyFont="1" applyBorder="1" applyAlignment="1">
      <alignment horizontal="center" vertical="center"/>
    </xf>
    <xf numFmtId="170" fontId="20" fillId="4" borderId="35" xfId="8" applyNumberFormat="1" applyFont="1" applyFill="1" applyBorder="1" applyAlignment="1">
      <alignment horizontal="center"/>
    </xf>
    <xf numFmtId="170" fontId="4" fillId="4" borderId="36" xfId="8" applyNumberFormat="1" applyFont="1" applyFill="1" applyBorder="1" applyAlignment="1">
      <alignment horizontal="center"/>
    </xf>
    <xf numFmtId="0" fontId="4" fillId="4" borderId="36" xfId="8" applyFont="1" applyFill="1" applyBorder="1" applyAlignment="1">
      <alignment horizontal="center"/>
    </xf>
    <xf numFmtId="0" fontId="20" fillId="4" borderId="36" xfId="8" applyFont="1" applyFill="1" applyBorder="1" applyAlignment="1">
      <alignment horizontal="left" vertical="center" wrapText="1"/>
    </xf>
    <xf numFmtId="0" fontId="20" fillId="4" borderId="36" xfId="8" applyFont="1" applyFill="1" applyBorder="1" applyAlignment="1">
      <alignment horizontal="center" vertical="center"/>
    </xf>
    <xf numFmtId="0" fontId="20" fillId="4" borderId="37" xfId="3" applyFont="1" applyFill="1" applyBorder="1" applyAlignment="1">
      <alignment horizontal="center" vertical="center" wrapText="1"/>
    </xf>
    <xf numFmtId="0" fontId="3" fillId="0" borderId="35" xfId="8" applyFont="1" applyBorder="1" applyAlignment="1">
      <alignment horizontal="center"/>
    </xf>
    <xf numFmtId="0" fontId="3" fillId="0" borderId="36" xfId="8" applyFont="1" applyBorder="1" applyAlignment="1">
      <alignment horizontal="center"/>
    </xf>
    <xf numFmtId="0" fontId="3" fillId="0" borderId="36" xfId="8" applyFont="1" applyBorder="1" applyAlignment="1">
      <alignment horizontal="center" vertical="center" wrapText="1"/>
    </xf>
    <xf numFmtId="0" fontId="3" fillId="0" borderId="36" xfId="8" applyFont="1" applyBorder="1" applyAlignment="1">
      <alignment horizontal="center" vertical="center"/>
    </xf>
    <xf numFmtId="0" fontId="3" fillId="0" borderId="37" xfId="8" applyFont="1" applyBorder="1" applyAlignment="1">
      <alignment horizontal="center" vertical="center"/>
    </xf>
    <xf numFmtId="0" fontId="33" fillId="4" borderId="40" xfId="8" applyFont="1" applyFill="1" applyBorder="1" applyAlignment="1">
      <alignment horizontal="center" wrapText="1"/>
    </xf>
    <xf numFmtId="3" fontId="34" fillId="0" borderId="46" xfId="8" applyNumberFormat="1" applyFont="1" applyBorder="1" applyAlignment="1">
      <alignment horizontal="center" wrapText="1"/>
    </xf>
    <xf numFmtId="3" fontId="34" fillId="0" borderId="47" xfId="8" applyNumberFormat="1" applyFont="1" applyBorder="1" applyAlignment="1">
      <alignment horizontal="center" wrapText="1"/>
    </xf>
    <xf numFmtId="3" fontId="34" fillId="0" borderId="47" xfId="8" applyNumberFormat="1" applyFont="1" applyBorder="1" applyAlignment="1">
      <alignment horizontal="center" vertical="center" wrapText="1"/>
    </xf>
    <xf numFmtId="3" fontId="34" fillId="0" borderId="27" xfId="8" applyNumberFormat="1" applyFont="1" applyBorder="1" applyAlignment="1">
      <alignment horizontal="center" vertical="center" wrapText="1"/>
    </xf>
    <xf numFmtId="0" fontId="35" fillId="0" borderId="0" xfId="7" applyFont="1"/>
    <xf numFmtId="0" fontId="36" fillId="0" borderId="0" xfId="7" applyFont="1" applyAlignment="1">
      <alignment horizontal="center"/>
    </xf>
    <xf numFmtId="171" fontId="34" fillId="2" borderId="1" xfId="8" applyNumberFormat="1" applyFont="1" applyFill="1" applyBorder="1" applyAlignment="1">
      <alignment horizontal="right"/>
    </xf>
    <xf numFmtId="2" fontId="37" fillId="0" borderId="1" xfId="8" applyNumberFormat="1" applyFont="1" applyBorder="1" applyAlignment="1">
      <alignment horizontal="center" vertical="center" wrapText="1"/>
    </xf>
    <xf numFmtId="0" fontId="37" fillId="0" borderId="1" xfId="8" applyFont="1" applyBorder="1" applyAlignment="1">
      <alignment horizontal="left" vertical="center" wrapText="1"/>
    </xf>
    <xf numFmtId="171" fontId="39" fillId="2" borderId="54" xfId="8" applyNumberFormat="1" applyFont="1" applyFill="1" applyBorder="1" applyAlignment="1">
      <alignment horizontal="right" vertical="center"/>
    </xf>
    <xf numFmtId="0" fontId="39" fillId="2" borderId="55" xfId="8" applyFont="1" applyFill="1" applyBorder="1" applyAlignment="1">
      <alignment vertical="center"/>
    </xf>
    <xf numFmtId="0" fontId="39" fillId="2" borderId="18" xfId="8" applyFont="1" applyFill="1" applyBorder="1" applyAlignment="1">
      <alignment vertical="center"/>
    </xf>
    <xf numFmtId="1" fontId="37" fillId="0" borderId="1" xfId="8" applyNumberFormat="1" applyFont="1" applyBorder="1" applyAlignment="1">
      <alignment horizontal="center" vertical="center" wrapText="1"/>
    </xf>
    <xf numFmtId="0" fontId="37" fillId="0" borderId="1" xfId="8" applyFont="1" applyBorder="1" applyAlignment="1">
      <alignment horizontal="center" vertical="center" wrapText="1"/>
    </xf>
    <xf numFmtId="0" fontId="4" fillId="0" borderId="0" xfId="8" applyFont="1"/>
    <xf numFmtId="44" fontId="37" fillId="0" borderId="1" xfId="9" applyFont="1" applyBorder="1" applyAlignment="1">
      <alignment horizontal="center" vertical="center"/>
    </xf>
    <xf numFmtId="1" fontId="37" fillId="0" borderId="56" xfId="8" applyNumberFormat="1" applyFont="1" applyBorder="1" applyAlignment="1">
      <alignment horizontal="center" vertical="center" wrapText="1"/>
    </xf>
    <xf numFmtId="1" fontId="37" fillId="0" borderId="2" xfId="8" applyNumberFormat="1" applyFont="1" applyBorder="1" applyAlignment="1">
      <alignment horizontal="center" vertical="center" wrapText="1"/>
    </xf>
    <xf numFmtId="171" fontId="39" fillId="2" borderId="54" xfId="8" applyNumberFormat="1" applyFont="1" applyFill="1" applyBorder="1" applyAlignment="1">
      <alignment vertical="center"/>
    </xf>
    <xf numFmtId="3" fontId="20" fillId="0" borderId="1" xfId="8" applyNumberFormat="1" applyFont="1" applyBorder="1" applyAlignment="1">
      <alignment horizontal="center" vertical="center" wrapText="1"/>
    </xf>
    <xf numFmtId="0" fontId="20" fillId="0" borderId="1" xfId="8" applyFont="1" applyBorder="1" applyAlignment="1">
      <alignment horizontal="center" vertical="center" wrapText="1"/>
    </xf>
    <xf numFmtId="0" fontId="40" fillId="0" borderId="1" xfId="8" applyFont="1" applyBorder="1" applyAlignment="1">
      <alignment horizontal="center" vertical="center" wrapText="1"/>
    </xf>
    <xf numFmtId="0" fontId="40" fillId="0" borderId="57" xfId="8" applyFont="1" applyBorder="1" applyAlignment="1">
      <alignment horizontal="center" vertical="center" wrapText="1"/>
    </xf>
    <xf numFmtId="171" fontId="34" fillId="2" borderId="1" xfId="8" applyNumberFormat="1" applyFont="1" applyFill="1" applyBorder="1" applyAlignment="1">
      <alignment horizontal="center"/>
    </xf>
    <xf numFmtId="0" fontId="41" fillId="0" borderId="0" xfId="11"/>
    <xf numFmtId="0" fontId="41" fillId="0" borderId="0" xfId="11" applyAlignment="1">
      <alignment vertical="top" wrapText="1"/>
    </xf>
    <xf numFmtId="0" fontId="41" fillId="0" borderId="0" xfId="11" applyAlignment="1">
      <alignment vertical="top"/>
    </xf>
    <xf numFmtId="0" fontId="20" fillId="0" borderId="0" xfId="11" applyFont="1"/>
    <xf numFmtId="0" fontId="20" fillId="0" borderId="0" xfId="11" applyFont="1" applyAlignment="1">
      <alignment vertical="top" wrapText="1"/>
    </xf>
    <xf numFmtId="4" fontId="18" fillId="0" borderId="1" xfId="3" applyNumberFormat="1" applyFont="1" applyBorder="1" applyAlignment="1">
      <alignment horizontal="center" wrapText="1"/>
    </xf>
    <xf numFmtId="0" fontId="32" fillId="4" borderId="1" xfId="3" applyFont="1" applyFill="1" applyBorder="1" applyAlignment="1">
      <alignment horizontal="center" vertical="center" wrapText="1"/>
    </xf>
    <xf numFmtId="0" fontId="42" fillId="0" borderId="0" xfId="11" applyFont="1"/>
    <xf numFmtId="0" fontId="43" fillId="0" borderId="0" xfId="11" applyFont="1"/>
    <xf numFmtId="0" fontId="44" fillId="0" borderId="0" xfId="11" applyFont="1" applyAlignment="1">
      <alignment vertical="top" wrapText="1"/>
    </xf>
    <xf numFmtId="44" fontId="34" fillId="2" borderId="1" xfId="9" applyFont="1" applyFill="1" applyBorder="1" applyAlignment="1">
      <alignment horizontal="center"/>
    </xf>
    <xf numFmtId="44" fontId="37" fillId="0" borderId="1" xfId="9" applyFont="1" applyBorder="1" applyAlignment="1">
      <alignment horizontal="center" vertical="center" wrapText="1"/>
    </xf>
    <xf numFmtId="44" fontId="39" fillId="2" borderId="54" xfId="9" applyFont="1" applyFill="1" applyBorder="1" applyAlignment="1">
      <alignment vertical="center"/>
    </xf>
    <xf numFmtId="44" fontId="39" fillId="2" borderId="55" xfId="9" applyFont="1" applyFill="1" applyBorder="1" applyAlignment="1">
      <alignment vertical="center"/>
    </xf>
    <xf numFmtId="0" fontId="45" fillId="0" borderId="0" xfId="11" applyFont="1"/>
    <xf numFmtId="0" fontId="46" fillId="0" borderId="0" xfId="11" applyFont="1"/>
    <xf numFmtId="3" fontId="34" fillId="0" borderId="0" xfId="11" applyNumberFormat="1" applyFont="1" applyAlignment="1">
      <alignment vertical="center" wrapText="1"/>
    </xf>
    <xf numFmtId="3" fontId="8" fillId="0" borderId="0" xfId="11" applyNumberFormat="1" applyFont="1" applyAlignment="1">
      <alignment vertical="center" wrapText="1"/>
    </xf>
    <xf numFmtId="3" fontId="7" fillId="0" borderId="0" xfId="11" applyNumberFormat="1" applyFont="1" applyAlignment="1">
      <alignment vertical="center" wrapText="1"/>
    </xf>
    <xf numFmtId="0" fontId="4" fillId="0" borderId="0" xfId="3"/>
    <xf numFmtId="0" fontId="4" fillId="0" borderId="0" xfId="3" applyAlignment="1">
      <alignment wrapText="1"/>
    </xf>
    <xf numFmtId="4" fontId="4" fillId="0" borderId="0" xfId="3" applyNumberFormat="1"/>
    <xf numFmtId="165" fontId="11" fillId="0" borderId="68" xfId="0" applyNumberFormat="1" applyFont="1" applyBorder="1" applyAlignment="1">
      <alignment horizontal="right" vertical="top" wrapText="1" shrinkToFit="1" readingOrder="1"/>
    </xf>
    <xf numFmtId="49" fontId="12" fillId="0" borderId="21" xfId="0" applyNumberFormat="1" applyFont="1" applyBorder="1" applyAlignment="1">
      <alignment horizontal="left" vertical="top" wrapText="1" shrinkToFit="1" readingOrder="1"/>
    </xf>
    <xf numFmtId="49" fontId="12" fillId="0" borderId="69" xfId="0" applyNumberFormat="1" applyFont="1" applyBorder="1" applyAlignment="1">
      <alignment horizontal="right" vertical="top" wrapText="1" shrinkToFit="1" readingOrder="1"/>
    </xf>
    <xf numFmtId="49" fontId="11" fillId="2" borderId="70" xfId="0" applyNumberFormat="1" applyFont="1" applyFill="1" applyBorder="1" applyAlignment="1">
      <alignment horizontal="right" vertical="top" wrapText="1" shrinkToFit="1" readingOrder="1"/>
    </xf>
    <xf numFmtId="49" fontId="11" fillId="2" borderId="69" xfId="0" applyNumberFormat="1" applyFont="1" applyFill="1" applyBorder="1" applyAlignment="1">
      <alignment horizontal="right" vertical="top" wrapText="1" shrinkToFit="1" readingOrder="1"/>
    </xf>
    <xf numFmtId="0" fontId="10" fillId="0" borderId="71" xfId="0" applyFont="1" applyBorder="1" applyAlignment="1">
      <alignment horizontal="center" vertical="center" wrapText="1" shrinkToFit="1" readingOrder="1"/>
    </xf>
    <xf numFmtId="0" fontId="10" fillId="0" borderId="25" xfId="0" applyFont="1" applyBorder="1" applyAlignment="1">
      <alignment horizontal="center" vertical="center" wrapText="1" shrinkToFit="1" readingOrder="1"/>
    </xf>
    <xf numFmtId="0" fontId="10" fillId="0" borderId="72" xfId="0" applyFont="1" applyBorder="1" applyAlignment="1">
      <alignment horizontal="center" vertical="center" wrapText="1" shrinkToFit="1" readingOrder="1"/>
    </xf>
    <xf numFmtId="0" fontId="47" fillId="0" borderId="0" xfId="12"/>
    <xf numFmtId="2" fontId="48" fillId="0" borderId="1" xfId="12" applyNumberFormat="1" applyFont="1" applyBorder="1" applyAlignment="1">
      <alignment horizontal="center" vertical="center" wrapText="1"/>
    </xf>
    <xf numFmtId="0" fontId="48" fillId="0" borderId="1" xfId="12" applyFont="1" applyBorder="1" applyAlignment="1">
      <alignment horizontal="center" vertical="center" wrapText="1"/>
    </xf>
    <xf numFmtId="0" fontId="48" fillId="0" borderId="1" xfId="12" applyFont="1" applyBorder="1" applyAlignment="1">
      <alignment horizontal="left" vertical="center" wrapText="1"/>
    </xf>
    <xf numFmtId="0" fontId="49" fillId="0" borderId="1" xfId="12" applyFont="1" applyBorder="1" applyAlignment="1">
      <alignment horizontal="left" vertical="center" wrapText="1"/>
    </xf>
    <xf numFmtId="0" fontId="47" fillId="2" borderId="1" xfId="12" applyFill="1" applyBorder="1" applyAlignment="1">
      <alignment horizontal="center" vertical="center"/>
    </xf>
    <xf numFmtId="0" fontId="47" fillId="2" borderId="1" xfId="12" applyFill="1" applyBorder="1" applyAlignment="1">
      <alignment horizontal="center" vertical="center" wrapText="1"/>
    </xf>
    <xf numFmtId="0" fontId="51" fillId="7" borderId="54" xfId="12" applyFont="1" applyFill="1" applyBorder="1" applyAlignment="1">
      <alignment vertical="center"/>
    </xf>
    <xf numFmtId="0" fontId="51" fillId="7" borderId="55" xfId="12" applyFont="1" applyFill="1" applyBorder="1" applyAlignment="1">
      <alignment vertical="center"/>
    </xf>
    <xf numFmtId="0" fontId="51" fillId="7" borderId="18" xfId="12" applyFont="1" applyFill="1" applyBorder="1" applyAlignment="1">
      <alignment vertical="center"/>
    </xf>
    <xf numFmtId="0" fontId="51" fillId="7" borderId="1" xfId="12" applyFont="1" applyFill="1" applyBorder="1" applyAlignment="1">
      <alignment vertical="center"/>
    </xf>
    <xf numFmtId="0" fontId="4" fillId="0" borderId="0" xfId="13" applyNumberFormat="1" applyFont="1" applyFill="1" applyBorder="1" applyAlignment="1" applyProtection="1">
      <alignment vertical="top"/>
    </xf>
    <xf numFmtId="0" fontId="4" fillId="0" borderId="0" xfId="13" applyFont="1" applyFill="1" applyAlignment="1">
      <alignment horizontal="right" vertical="center" wrapText="1"/>
    </xf>
    <xf numFmtId="4" fontId="4" fillId="0" borderId="0" xfId="13" applyNumberFormat="1" applyFont="1" applyFill="1" applyAlignment="1">
      <alignment horizontal="right" vertical="center" wrapText="1"/>
    </xf>
    <xf numFmtId="0" fontId="4" fillId="0" borderId="0" xfId="13" applyFont="1" applyFill="1" applyAlignment="1">
      <alignment horizontal="center" vertical="center" wrapText="1"/>
    </xf>
    <xf numFmtId="0" fontId="4" fillId="0" borderId="0" xfId="13" applyFont="1" applyFill="1" applyAlignment="1">
      <alignment vertical="center" wrapText="1"/>
    </xf>
    <xf numFmtId="4" fontId="4" fillId="0" borderId="0" xfId="13" applyNumberFormat="1" applyFont="1" applyFill="1" applyBorder="1" applyAlignment="1">
      <alignment horizontal="right" vertical="center" wrapText="1"/>
    </xf>
    <xf numFmtId="0" fontId="4" fillId="0" borderId="0" xfId="13" applyFont="1" applyFill="1" applyBorder="1" applyAlignment="1">
      <alignment horizontal="right" vertical="center" wrapText="1"/>
    </xf>
    <xf numFmtId="0" fontId="4" fillId="0" borderId="0" xfId="13" applyFont="1" applyAlignment="1">
      <alignment horizontal="center"/>
    </xf>
    <xf numFmtId="0" fontId="4" fillId="0" borderId="0" xfId="13" applyNumberFormat="1" applyFont="1" applyFill="1" applyBorder="1" applyAlignment="1" applyProtection="1">
      <alignment vertical="center"/>
    </xf>
    <xf numFmtId="4" fontId="20" fillId="0" borderId="0" xfId="13" applyNumberFormat="1" applyFont="1" applyBorder="1" applyAlignment="1">
      <alignment horizontal="right" vertical="center"/>
    </xf>
    <xf numFmtId="0" fontId="4" fillId="0" borderId="0" xfId="13" applyFont="1" applyBorder="1" applyAlignment="1">
      <alignment horizontal="center" vertical="center"/>
    </xf>
    <xf numFmtId="168" fontId="20" fillId="0" borderId="0" xfId="13" applyNumberFormat="1" applyFont="1" applyFill="1" applyBorder="1" applyAlignment="1">
      <alignment horizontal="center" vertical="center"/>
    </xf>
    <xf numFmtId="0" fontId="20" fillId="0" borderId="0" xfId="13" applyFont="1" applyBorder="1" applyAlignment="1">
      <alignment horizontal="center" vertical="center"/>
    </xf>
    <xf numFmtId="49" fontId="20" fillId="0" borderId="0" xfId="13" applyNumberFormat="1" applyFont="1" applyBorder="1" applyAlignment="1">
      <alignment vertical="center" wrapText="1"/>
    </xf>
    <xf numFmtId="4" fontId="39" fillId="8" borderId="73" xfId="14" applyNumberFormat="1" applyFont="1" applyFill="1" applyBorder="1" applyAlignment="1">
      <alignment horizontal="right" vertical="center" wrapText="1"/>
    </xf>
    <xf numFmtId="4" fontId="39" fillId="8" borderId="77" xfId="14" applyNumberFormat="1" applyFont="1" applyFill="1" applyBorder="1" applyAlignment="1">
      <alignment horizontal="right" vertical="center" wrapText="1"/>
    </xf>
    <xf numFmtId="4" fontId="39" fillId="8" borderId="81" xfId="14" applyNumberFormat="1" applyFont="1" applyFill="1" applyBorder="1" applyAlignment="1">
      <alignment horizontal="right" vertical="center" wrapText="1"/>
    </xf>
    <xf numFmtId="4" fontId="20" fillId="0" borderId="85" xfId="13" applyNumberFormat="1" applyFont="1" applyFill="1" applyBorder="1" applyAlignment="1">
      <alignment horizontal="right" vertical="center"/>
    </xf>
    <xf numFmtId="4" fontId="4" fillId="0" borderId="86" xfId="13" applyNumberFormat="1" applyFont="1" applyBorder="1" applyAlignment="1">
      <alignment horizontal="center" vertical="center"/>
    </xf>
    <xf numFmtId="168" fontId="4" fillId="0" borderId="86" xfId="13" applyNumberFormat="1" applyFont="1" applyFill="1" applyBorder="1" applyAlignment="1">
      <alignment horizontal="center" vertical="center"/>
    </xf>
    <xf numFmtId="168" fontId="4" fillId="0" borderId="86" xfId="13" applyNumberFormat="1" applyFont="1" applyBorder="1" applyAlignment="1">
      <alignment horizontal="center" vertical="center"/>
    </xf>
    <xf numFmtId="49" fontId="20" fillId="0" borderId="86" xfId="13" applyNumberFormat="1" applyFont="1" applyBorder="1" applyAlignment="1">
      <alignment horizontal="left" vertical="center" wrapText="1"/>
    </xf>
    <xf numFmtId="0" fontId="4" fillId="0" borderId="86" xfId="13" applyFont="1" applyBorder="1" applyAlignment="1">
      <alignment horizontal="center" vertical="center" wrapText="1"/>
    </xf>
    <xf numFmtId="0" fontId="4" fillId="0" borderId="87" xfId="13" applyNumberFormat="1" applyFont="1" applyBorder="1" applyAlignment="1">
      <alignment horizontal="center" vertical="center"/>
    </xf>
    <xf numFmtId="4" fontId="4" fillId="0" borderId="88" xfId="13" applyNumberFormat="1" applyFont="1" applyFill="1" applyBorder="1" applyAlignment="1">
      <alignment horizontal="right" vertical="center" wrapText="1"/>
    </xf>
    <xf numFmtId="4" fontId="4" fillId="0" borderId="89" xfId="13" applyNumberFormat="1" applyFont="1" applyFill="1" applyBorder="1" applyAlignment="1">
      <alignment horizontal="right" vertical="center" wrapText="1"/>
    </xf>
    <xf numFmtId="3" fontId="4" fillId="0" borderId="89" xfId="13" applyNumberFormat="1" applyFont="1" applyFill="1" applyBorder="1" applyAlignment="1">
      <alignment horizontal="center" vertical="center" wrapText="1"/>
    </xf>
    <xf numFmtId="0" fontId="4" fillId="0" borderId="89" xfId="13" applyFont="1" applyFill="1" applyBorder="1" applyAlignment="1">
      <alignment horizontal="center" vertical="center" wrapText="1"/>
    </xf>
    <xf numFmtId="0" fontId="4" fillId="0" borderId="89" xfId="13" applyFont="1" applyFill="1" applyBorder="1" applyAlignment="1">
      <alignment horizontal="left" vertical="center" wrapText="1"/>
    </xf>
    <xf numFmtId="0" fontId="4" fillId="0" borderId="90" xfId="13" applyFont="1" applyFill="1" applyBorder="1" applyAlignment="1">
      <alignment horizontal="center" vertical="center" wrapText="1"/>
    </xf>
    <xf numFmtId="4" fontId="4" fillId="9" borderId="91" xfId="13" applyNumberFormat="1" applyFont="1" applyFill="1" applyBorder="1" applyAlignment="1">
      <alignment horizontal="center" vertical="center"/>
    </xf>
    <xf numFmtId="4" fontId="4" fillId="9" borderId="92" xfId="13" applyNumberFormat="1" applyFont="1" applyFill="1" applyBorder="1" applyAlignment="1">
      <alignment horizontal="center" vertical="center"/>
    </xf>
    <xf numFmtId="168" fontId="4" fillId="9" borderId="92" xfId="13" applyNumberFormat="1" applyFont="1" applyFill="1" applyBorder="1" applyAlignment="1">
      <alignment horizontal="center" vertical="center"/>
    </xf>
    <xf numFmtId="0" fontId="4" fillId="9" borderId="92" xfId="13" applyFont="1" applyFill="1" applyBorder="1" applyAlignment="1">
      <alignment horizontal="center" vertical="center"/>
    </xf>
    <xf numFmtId="0" fontId="20" fillId="9" borderId="92" xfId="13" applyFont="1" applyFill="1" applyBorder="1" applyAlignment="1">
      <alignment horizontal="left" vertical="center" wrapText="1"/>
    </xf>
    <xf numFmtId="0" fontId="4" fillId="9" borderId="93" xfId="13" quotePrefix="1" applyFont="1" applyFill="1" applyBorder="1" applyAlignment="1">
      <alignment horizontal="center" vertical="center" wrapText="1"/>
    </xf>
    <xf numFmtId="4" fontId="4" fillId="0" borderId="94" xfId="13" applyNumberFormat="1" applyFont="1" applyFill="1" applyBorder="1" applyAlignment="1">
      <alignment horizontal="right" vertical="center" wrapText="1"/>
    </xf>
    <xf numFmtId="4" fontId="4" fillId="0" borderId="95" xfId="13" applyNumberFormat="1" applyFont="1" applyFill="1" applyBorder="1" applyAlignment="1">
      <alignment horizontal="right" vertical="center"/>
    </xf>
    <xf numFmtId="3" fontId="4" fillId="0" borderId="95" xfId="13" applyNumberFormat="1" applyFont="1" applyFill="1" applyBorder="1" applyAlignment="1">
      <alignment horizontal="center" vertical="center"/>
    </xf>
    <xf numFmtId="168" fontId="4" fillId="0" borderId="95" xfId="13" applyNumberFormat="1" applyFont="1" applyBorder="1" applyAlignment="1">
      <alignment horizontal="center" vertical="center"/>
    </xf>
    <xf numFmtId="49" fontId="4" fillId="0" borderId="95" xfId="13" applyNumberFormat="1" applyFont="1" applyBorder="1" applyAlignment="1">
      <alignment horizontal="left" vertical="center" wrapText="1"/>
    </xf>
    <xf numFmtId="0" fontId="4" fillId="0" borderId="95" xfId="13" applyFont="1" applyBorder="1" applyAlignment="1">
      <alignment horizontal="center" vertical="center" wrapText="1"/>
    </xf>
    <xf numFmtId="4" fontId="4" fillId="0" borderId="96" xfId="13" applyNumberFormat="1" applyFont="1" applyFill="1" applyBorder="1" applyAlignment="1">
      <alignment horizontal="right" vertical="center" wrapText="1"/>
    </xf>
    <xf numFmtId="4" fontId="4" fillId="0" borderId="95" xfId="13" applyNumberFormat="1" applyFont="1" applyFill="1" applyBorder="1" applyAlignment="1">
      <alignment horizontal="right" vertical="center" wrapText="1"/>
    </xf>
    <xf numFmtId="3" fontId="4" fillId="0" borderId="95" xfId="13" applyNumberFormat="1" applyFont="1" applyFill="1" applyBorder="1" applyAlignment="1">
      <alignment horizontal="center" vertical="center" wrapText="1"/>
    </xf>
    <xf numFmtId="0" fontId="4" fillId="0" borderId="95" xfId="13" applyFont="1" applyFill="1" applyBorder="1" applyAlignment="1">
      <alignment horizontal="center" vertical="center" wrapText="1"/>
    </xf>
    <xf numFmtId="4" fontId="4" fillId="0" borderId="97" xfId="13" applyNumberFormat="1" applyFont="1" applyFill="1" applyBorder="1" applyAlignment="1">
      <alignment horizontal="right" vertical="center" wrapText="1"/>
    </xf>
    <xf numFmtId="0" fontId="4" fillId="0" borderId="95" xfId="13" applyFont="1" applyFill="1" applyBorder="1" applyAlignment="1">
      <alignment vertical="center" wrapText="1"/>
    </xf>
    <xf numFmtId="0" fontId="4" fillId="0" borderId="0" xfId="13" applyNumberFormat="1" applyFont="1" applyFill="1" applyBorder="1" applyAlignment="1" applyProtection="1">
      <alignment vertical="top" wrapText="1"/>
    </xf>
    <xf numFmtId="4" fontId="4" fillId="0" borderId="98" xfId="13" applyNumberFormat="1" applyFont="1" applyFill="1" applyBorder="1" applyAlignment="1">
      <alignment horizontal="right" vertical="center" wrapText="1"/>
    </xf>
    <xf numFmtId="4" fontId="4" fillId="0" borderId="99" xfId="13" applyNumberFormat="1" applyFont="1" applyFill="1" applyBorder="1" applyAlignment="1">
      <alignment horizontal="right" vertical="center" wrapText="1"/>
    </xf>
    <xf numFmtId="3" fontId="4" fillId="0" borderId="99" xfId="13" applyNumberFormat="1" applyFont="1" applyFill="1" applyBorder="1" applyAlignment="1">
      <alignment horizontal="center" vertical="center" wrapText="1"/>
    </xf>
    <xf numFmtId="0" fontId="4" fillId="0" borderId="99" xfId="13" applyFont="1" applyFill="1" applyBorder="1" applyAlignment="1">
      <alignment horizontal="center" vertical="center" wrapText="1"/>
    </xf>
    <xf numFmtId="0" fontId="4" fillId="0" borderId="99" xfId="13" applyFont="1" applyFill="1" applyBorder="1" applyAlignment="1">
      <alignment vertical="center" wrapText="1"/>
    </xf>
    <xf numFmtId="4" fontId="4" fillId="0" borderId="94" xfId="13" applyNumberFormat="1" applyFont="1" applyFill="1" applyBorder="1" applyAlignment="1">
      <alignment horizontal="right" vertical="center"/>
    </xf>
    <xf numFmtId="4" fontId="4" fillId="0" borderId="79" xfId="13" applyNumberFormat="1" applyFont="1" applyFill="1" applyBorder="1" applyAlignment="1">
      <alignment horizontal="right" vertical="center"/>
    </xf>
    <xf numFmtId="3" fontId="4" fillId="0" borderId="79" xfId="13" applyNumberFormat="1" applyFont="1" applyFill="1" applyBorder="1" applyAlignment="1">
      <alignment horizontal="center" vertical="center"/>
    </xf>
    <xf numFmtId="0" fontId="4" fillId="0" borderId="79" xfId="13" applyFont="1" applyFill="1" applyBorder="1" applyAlignment="1">
      <alignment horizontal="center" vertical="center"/>
    </xf>
    <xf numFmtId="0" fontId="4" fillId="0" borderId="79" xfId="13" applyFont="1" applyFill="1" applyBorder="1" applyAlignment="1">
      <alignment vertical="center" wrapText="1"/>
    </xf>
    <xf numFmtId="0" fontId="4" fillId="0" borderId="79" xfId="13" applyFont="1" applyFill="1" applyBorder="1" applyAlignment="1">
      <alignment horizontal="center" vertical="center" wrapText="1"/>
    </xf>
    <xf numFmtId="2" fontId="4" fillId="0" borderId="79" xfId="13" applyNumberFormat="1" applyFont="1" applyFill="1" applyBorder="1" applyAlignment="1">
      <alignment horizontal="left" vertical="center" wrapText="1"/>
    </xf>
    <xf numFmtId="3" fontId="4" fillId="0" borderId="79" xfId="13" applyNumberFormat="1" applyFont="1" applyFill="1" applyBorder="1" applyAlignment="1">
      <alignment horizontal="center" vertical="center" wrapText="1"/>
    </xf>
    <xf numFmtId="4" fontId="4" fillId="0" borderId="89" xfId="13" applyNumberFormat="1" applyFont="1" applyBorder="1" applyAlignment="1">
      <alignment horizontal="right" vertical="center"/>
    </xf>
    <xf numFmtId="0" fontId="4" fillId="0" borderId="89" xfId="13" applyFont="1" applyBorder="1" applyAlignment="1">
      <alignment horizontal="left" vertical="center" wrapText="1"/>
    </xf>
    <xf numFmtId="4" fontId="4" fillId="0" borderId="100" xfId="13" applyNumberFormat="1" applyFont="1" applyFill="1" applyBorder="1" applyAlignment="1">
      <alignment horizontal="right" vertical="center" wrapText="1"/>
    </xf>
    <xf numFmtId="4" fontId="4" fillId="0" borderId="83" xfId="13" applyNumberFormat="1" applyFont="1" applyFill="1" applyBorder="1" applyAlignment="1">
      <alignment horizontal="right" vertical="center" wrapText="1"/>
    </xf>
    <xf numFmtId="3" fontId="4" fillId="0" borderId="83" xfId="13" applyNumberFormat="1" applyFont="1" applyFill="1" applyBorder="1" applyAlignment="1">
      <alignment horizontal="center" vertical="center" wrapText="1"/>
    </xf>
    <xf numFmtId="0" fontId="4" fillId="0" borderId="83" xfId="13" applyFont="1" applyFill="1" applyBorder="1" applyAlignment="1">
      <alignment horizontal="center" vertical="center" wrapText="1"/>
    </xf>
    <xf numFmtId="0" fontId="4" fillId="0" borderId="83" xfId="13" applyFont="1" applyFill="1" applyBorder="1" applyAlignment="1">
      <alignment vertical="center" wrapText="1"/>
    </xf>
    <xf numFmtId="0" fontId="4" fillId="0" borderId="101" xfId="13" applyFont="1" applyFill="1" applyBorder="1" applyAlignment="1">
      <alignment horizontal="center" vertical="center" wrapText="1"/>
    </xf>
    <xf numFmtId="1" fontId="4" fillId="0" borderId="0" xfId="13" applyNumberFormat="1" applyFont="1" applyFill="1" applyBorder="1" applyAlignment="1" applyProtection="1">
      <alignment horizontal="center" vertical="center"/>
    </xf>
    <xf numFmtId="0" fontId="4" fillId="9" borderId="92" xfId="13" quotePrefix="1" applyFont="1" applyFill="1" applyBorder="1" applyAlignment="1">
      <alignment horizontal="center" vertical="center" wrapText="1"/>
    </xf>
    <xf numFmtId="1" fontId="4" fillId="0" borderId="102" xfId="13" applyNumberFormat="1" applyFont="1" applyBorder="1" applyAlignment="1">
      <alignment horizontal="center" vertical="center" wrapText="1"/>
    </xf>
    <xf numFmtId="1" fontId="4" fillId="0" borderId="103" xfId="13" applyNumberFormat="1" applyFont="1" applyBorder="1" applyAlignment="1">
      <alignment horizontal="center" vertical="center" wrapText="1"/>
    </xf>
    <xf numFmtId="1" fontId="4" fillId="0" borderId="103" xfId="13" quotePrefix="1" applyNumberFormat="1" applyFont="1" applyBorder="1" applyAlignment="1">
      <alignment horizontal="center" vertical="center" wrapText="1"/>
    </xf>
    <xf numFmtId="1" fontId="4" fillId="0" borderId="104" xfId="13" quotePrefix="1" applyNumberFormat="1" applyFont="1" applyBorder="1" applyAlignment="1">
      <alignment horizontal="center" vertical="center" wrapText="1"/>
    </xf>
    <xf numFmtId="4" fontId="4" fillId="0" borderId="98" xfId="13" applyNumberFormat="1" applyFont="1" applyBorder="1" applyAlignment="1">
      <alignment horizontal="center" vertical="center" wrapText="1"/>
    </xf>
    <xf numFmtId="4" fontId="4" fillId="0" borderId="99" xfId="13" applyNumberFormat="1" applyFont="1" applyBorder="1" applyAlignment="1">
      <alignment horizontal="center" vertical="center" wrapText="1"/>
    </xf>
    <xf numFmtId="168" fontId="4" fillId="0" borderId="99" xfId="13" applyNumberFormat="1" applyFont="1" applyBorder="1" applyAlignment="1">
      <alignment horizontal="center" vertical="center" wrapText="1"/>
    </xf>
    <xf numFmtId="0" fontId="4" fillId="0" borderId="99" xfId="13" applyFont="1" applyBorder="1" applyAlignment="1">
      <alignment horizontal="center" vertical="center" wrapText="1"/>
    </xf>
    <xf numFmtId="49" fontId="4" fillId="0" borderId="99" xfId="13" applyNumberFormat="1" applyFont="1" applyBorder="1" applyAlignment="1">
      <alignment horizontal="center" vertical="center" wrapText="1"/>
    </xf>
    <xf numFmtId="0" fontId="4" fillId="0" borderId="105" xfId="13" quotePrefix="1" applyFont="1" applyBorder="1" applyAlignment="1">
      <alignment horizontal="center" vertical="center" wrapText="1"/>
    </xf>
    <xf numFmtId="1" fontId="4" fillId="0" borderId="107" xfId="3" applyNumberFormat="1" applyBorder="1" applyAlignment="1">
      <alignment horizontal="center" vertical="center"/>
    </xf>
    <xf numFmtId="0" fontId="1" fillId="7" borderId="116" xfId="0" applyFont="1" applyFill="1" applyBorder="1" applyAlignment="1">
      <alignment horizontal="center" vertical="center"/>
    </xf>
    <xf numFmtId="0" fontId="1" fillId="7" borderId="115" xfId="0" applyFont="1" applyFill="1" applyBorder="1" applyAlignment="1">
      <alignment horizontal="left" vertical="center"/>
    </xf>
    <xf numFmtId="0" fontId="1" fillId="7" borderId="115" xfId="0" applyFont="1" applyFill="1" applyBorder="1" applyAlignment="1">
      <alignment horizontal="center" vertical="center"/>
    </xf>
    <xf numFmtId="0" fontId="1" fillId="7" borderId="114" xfId="0" applyFont="1" applyFill="1" applyBorder="1" applyAlignment="1">
      <alignment horizontal="center" vertical="center"/>
    </xf>
    <xf numFmtId="4" fontId="1" fillId="0" borderId="109" xfId="0" applyNumberFormat="1" applyFont="1" applyBorder="1" applyAlignment="1">
      <alignment vertical="center"/>
    </xf>
    <xf numFmtId="0" fontId="56" fillId="0" borderId="0" xfId="0" applyFont="1"/>
    <xf numFmtId="4" fontId="0" fillId="0" borderId="0" xfId="0" applyNumberFormat="1"/>
    <xf numFmtId="0" fontId="58" fillId="0" borderId="1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/>
    </xf>
    <xf numFmtId="0" fontId="58" fillId="0" borderId="12" xfId="0" applyFont="1" applyBorder="1" applyAlignment="1">
      <alignment horizontal="center" vertical="center"/>
    </xf>
    <xf numFmtId="0" fontId="58" fillId="0" borderId="13" xfId="0" applyFont="1" applyBorder="1" applyAlignment="1">
      <alignment horizontal="center" vertical="center"/>
    </xf>
    <xf numFmtId="0" fontId="58" fillId="0" borderId="14" xfId="0" applyFont="1" applyBorder="1" applyAlignment="1">
      <alignment horizontal="center" vertical="center"/>
    </xf>
    <xf numFmtId="0" fontId="59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10" xfId="0" applyFont="1" applyBorder="1" applyAlignment="1">
      <alignment vertical="center"/>
    </xf>
    <xf numFmtId="0" fontId="1" fillId="0" borderId="109" xfId="0" quotePrefix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7" borderId="115" xfId="0" applyFont="1" applyFill="1" applyBorder="1" applyAlignment="1">
      <alignment vertical="center"/>
    </xf>
    <xf numFmtId="0" fontId="0" fillId="7" borderId="115" xfId="0" applyFill="1" applyBorder="1" applyAlignment="1">
      <alignment vertical="center"/>
    </xf>
    <xf numFmtId="0" fontId="0" fillId="7" borderId="114" xfId="0" applyFill="1" applyBorder="1" applyAlignment="1">
      <alignment vertical="center"/>
    </xf>
    <xf numFmtId="4" fontId="1" fillId="0" borderId="108" xfId="0" applyNumberFormat="1" applyFont="1" applyBorder="1" applyAlignment="1">
      <alignment vertical="center"/>
    </xf>
    <xf numFmtId="0" fontId="1" fillId="0" borderId="0" xfId="0" applyFont="1"/>
    <xf numFmtId="4" fontId="17" fillId="0" borderId="0" xfId="8" applyNumberFormat="1" applyFont="1" applyAlignment="1">
      <alignment horizontal="left" vertical="center"/>
    </xf>
    <xf numFmtId="0" fontId="37" fillId="0" borderId="1" xfId="0" applyFont="1" applyBorder="1" applyAlignment="1">
      <alignment horizontal="left"/>
    </xf>
    <xf numFmtId="2" fontId="36" fillId="6" borderId="1" xfId="0" applyNumberFormat="1" applyFont="1" applyFill="1" applyBorder="1" applyAlignment="1">
      <alignment horizontal="center" vertical="center" wrapText="1"/>
    </xf>
    <xf numFmtId="0" fontId="37" fillId="6" borderId="1" xfId="8" applyFont="1" applyFill="1" applyBorder="1" applyAlignment="1">
      <alignment horizontal="left" vertical="center" wrapText="1"/>
    </xf>
    <xf numFmtId="0" fontId="36" fillId="6" borderId="1" xfId="0" applyFont="1" applyFill="1" applyBorder="1" applyAlignment="1">
      <alignment horizontal="left" vertical="center" wrapText="1"/>
    </xf>
    <xf numFmtId="1" fontId="36" fillId="6" borderId="1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 wrapText="1"/>
    </xf>
    <xf numFmtId="172" fontId="36" fillId="6" borderId="1" xfId="0" applyNumberFormat="1" applyFont="1" applyFill="1" applyBorder="1" applyAlignment="1">
      <alignment horizontal="center" vertical="center" wrapText="1"/>
    </xf>
    <xf numFmtId="0" fontId="37" fillId="6" borderId="1" xfId="8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right" vertical="top" wrapText="1" shrinkToFit="1" readingOrder="1"/>
    </xf>
    <xf numFmtId="49" fontId="10" fillId="2" borderId="1" xfId="0" applyNumberFormat="1" applyFont="1" applyFill="1" applyBorder="1" applyAlignment="1">
      <alignment horizontal="left" vertical="top" wrapText="1" shrinkToFit="1" readingOrder="1"/>
    </xf>
    <xf numFmtId="49" fontId="62" fillId="0" borderId="1" xfId="0" applyNumberFormat="1" applyFont="1" applyBorder="1" applyAlignment="1">
      <alignment horizontal="right" vertical="top" wrapText="1" shrinkToFit="1" readingOrder="1"/>
    </xf>
    <xf numFmtId="49" fontId="62" fillId="0" borderId="1" xfId="0" applyNumberFormat="1" applyFont="1" applyBorder="1" applyAlignment="1">
      <alignment horizontal="left" vertical="top" wrapText="1" shrinkToFit="1" readingOrder="1"/>
    </xf>
    <xf numFmtId="0" fontId="62" fillId="0" borderId="1" xfId="0" applyFont="1" applyBorder="1" applyAlignment="1">
      <alignment horizontal="left" vertical="top" wrapText="1" shrinkToFit="1" readingOrder="1"/>
    </xf>
    <xf numFmtId="49" fontId="62" fillId="0" borderId="1" xfId="0" applyNumberFormat="1" applyFont="1" applyBorder="1" applyAlignment="1">
      <alignment horizontal="center" vertical="top" wrapText="1" shrinkToFit="1" readingOrder="1"/>
    </xf>
    <xf numFmtId="4" fontId="62" fillId="0" borderId="1" xfId="0" applyNumberFormat="1" applyFont="1" applyBorder="1" applyAlignment="1">
      <alignment horizontal="right" vertical="top" wrapText="1" shrinkToFit="1" readingOrder="1"/>
    </xf>
    <xf numFmtId="4" fontId="10" fillId="0" borderId="1" xfId="0" applyNumberFormat="1" applyFont="1" applyBorder="1" applyAlignment="1">
      <alignment horizontal="right" vertical="top" wrapText="1" shrinkToFit="1" readingOrder="1"/>
    </xf>
    <xf numFmtId="4" fontId="10" fillId="2" borderId="1" xfId="0" applyNumberFormat="1" applyFont="1" applyFill="1" applyBorder="1" applyAlignment="1">
      <alignment horizontal="right" vertical="top" wrapText="1" shrinkToFit="1" readingOrder="1"/>
    </xf>
    <xf numFmtId="0" fontId="36" fillId="6" borderId="1" xfId="0" applyFont="1" applyFill="1" applyBorder="1" applyAlignment="1">
      <alignment horizontal="center" vertical="center" wrapText="1"/>
    </xf>
    <xf numFmtId="0" fontId="4" fillId="0" borderId="1" xfId="8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0" borderId="1" xfId="8" applyFont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/>
    </xf>
    <xf numFmtId="0" fontId="20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quotePrefix="1" applyFont="1" applyBorder="1" applyAlignment="1">
      <alignment vertical="top"/>
    </xf>
    <xf numFmtId="0" fontId="0" fillId="0" borderId="1" xfId="0" quotePrefix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60" xfId="0" applyBorder="1"/>
    <xf numFmtId="0" fontId="0" fillId="0" borderId="59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wrapText="1"/>
    </xf>
    <xf numFmtId="4" fontId="4" fillId="0" borderId="28" xfId="8" applyNumberFormat="1" applyFont="1" applyBorder="1" applyAlignment="1">
      <alignment horizontal="right" wrapText="1"/>
    </xf>
    <xf numFmtId="49" fontId="10" fillId="2" borderId="18" xfId="0" applyNumberFormat="1" applyFont="1" applyFill="1" applyBorder="1" applyAlignment="1">
      <alignment vertical="top" wrapText="1" shrinkToFit="1" readingOrder="1"/>
    </xf>
    <xf numFmtId="49" fontId="10" fillId="2" borderId="55" xfId="0" applyNumberFormat="1" applyFont="1" applyFill="1" applyBorder="1" applyAlignment="1">
      <alignment vertical="top" wrapText="1" shrinkToFit="1" readingOrder="1"/>
    </xf>
    <xf numFmtId="49" fontId="10" fillId="2" borderId="54" xfId="0" applyNumberFormat="1" applyFont="1" applyFill="1" applyBorder="1" applyAlignment="1">
      <alignment vertical="top" wrapText="1" shrinkToFit="1" readingOrder="1"/>
    </xf>
    <xf numFmtId="170" fontId="37" fillId="0" borderId="1" xfId="9" applyNumberFormat="1" applyFont="1" applyBorder="1" applyAlignment="1">
      <alignment horizontal="right" vertical="center"/>
    </xf>
    <xf numFmtId="170" fontId="37" fillId="0" borderId="1" xfId="9" applyNumberFormat="1" applyFont="1" applyBorder="1" applyAlignment="1">
      <alignment horizontal="right" vertical="center" wrapText="1"/>
    </xf>
    <xf numFmtId="4" fontId="37" fillId="0" borderId="1" xfId="8" applyNumberFormat="1" applyFont="1" applyBorder="1" applyAlignment="1">
      <alignment horizontal="right" vertical="center" wrapText="1"/>
    </xf>
    <xf numFmtId="4" fontId="37" fillId="0" borderId="1" xfId="9" applyNumberFormat="1" applyFont="1" applyBorder="1" applyAlignment="1">
      <alignment horizontal="right" vertical="center"/>
    </xf>
    <xf numFmtId="4" fontId="0" fillId="0" borderId="1" xfId="0" applyNumberFormat="1" applyBorder="1"/>
    <xf numFmtId="4" fontId="47" fillId="0" borderId="1" xfId="12" applyNumberFormat="1" applyBorder="1" applyAlignment="1">
      <alignment horizontal="right" vertical="center"/>
    </xf>
    <xf numFmtId="165" fontId="10" fillId="2" borderId="67" xfId="0" applyNumberFormat="1" applyFont="1" applyFill="1" applyBorder="1" applyAlignment="1">
      <alignment horizontal="right" vertical="top" wrapText="1" shrinkToFit="1" readingOrder="1"/>
    </xf>
    <xf numFmtId="49" fontId="11" fillId="2" borderId="22" xfId="0" applyNumberFormat="1" applyFont="1" applyFill="1" applyBorder="1" applyAlignment="1">
      <alignment vertical="top" wrapText="1" shrinkToFit="1" readingOrder="1"/>
    </xf>
    <xf numFmtId="49" fontId="11" fillId="2" borderId="122" xfId="0" applyNumberFormat="1" applyFont="1" applyFill="1" applyBorder="1" applyAlignment="1">
      <alignment vertical="top" wrapText="1" shrinkToFit="1" readingOrder="1"/>
    </xf>
    <xf numFmtId="0" fontId="63" fillId="0" borderId="10" xfId="0" applyFont="1" applyBorder="1" applyAlignment="1">
      <alignment horizontal="center" vertical="center"/>
    </xf>
    <xf numFmtId="0" fontId="63" fillId="0" borderId="2" xfId="0" applyFont="1" applyBorder="1"/>
    <xf numFmtId="4" fontId="63" fillId="0" borderId="2" xfId="0" applyNumberFormat="1" applyFont="1" applyBorder="1" applyAlignment="1">
      <alignment vertical="center"/>
    </xf>
    <xf numFmtId="4" fontId="63" fillId="0" borderId="113" xfId="0" applyNumberFormat="1" applyFont="1" applyBorder="1" applyAlignment="1">
      <alignment vertical="center"/>
    </xf>
    <xf numFmtId="0" fontId="63" fillId="0" borderId="16" xfId="0" applyFont="1" applyBorder="1" applyAlignment="1">
      <alignment horizontal="center" vertical="center"/>
    </xf>
    <xf numFmtId="0" fontId="63" fillId="0" borderId="1" xfId="0" applyFont="1" applyBorder="1"/>
    <xf numFmtId="4" fontId="63" fillId="0" borderId="1" xfId="0" applyNumberFormat="1" applyFont="1" applyBorder="1" applyAlignment="1">
      <alignment vertical="center"/>
    </xf>
    <xf numFmtId="4" fontId="63" fillId="0" borderId="11" xfId="0" applyNumberFormat="1" applyFont="1" applyBorder="1" applyAlignment="1">
      <alignment vertical="center"/>
    </xf>
    <xf numFmtId="0" fontId="63" fillId="0" borderId="1" xfId="0" quotePrefix="1" applyFont="1" applyBorder="1"/>
    <xf numFmtId="4" fontId="63" fillId="6" borderId="1" xfId="0" applyNumberFormat="1" applyFont="1" applyFill="1" applyBorder="1" applyAlignment="1">
      <alignment vertical="center"/>
    </xf>
    <xf numFmtId="4" fontId="63" fillId="6" borderId="11" xfId="0" applyNumberFormat="1" applyFont="1" applyFill="1" applyBorder="1" applyAlignment="1">
      <alignment vertical="center"/>
    </xf>
    <xf numFmtId="170" fontId="63" fillId="0" borderId="1" xfId="17" applyNumberFormat="1" applyFont="1" applyBorder="1" applyAlignment="1">
      <alignment vertical="center"/>
    </xf>
    <xf numFmtId="0" fontId="63" fillId="0" borderId="112" xfId="0" applyFont="1" applyBorder="1" applyAlignment="1">
      <alignment horizontal="center" vertical="center"/>
    </xf>
    <xf numFmtId="0" fontId="63" fillId="0" borderId="111" xfId="0" quotePrefix="1" applyFont="1" applyBorder="1" applyAlignment="1">
      <alignment wrapText="1"/>
    </xf>
    <xf numFmtId="4" fontId="63" fillId="0" borderId="111" xfId="0" applyNumberFormat="1" applyFont="1" applyBorder="1" applyAlignment="1">
      <alignment vertical="center"/>
    </xf>
    <xf numFmtId="4" fontId="63" fillId="0" borderId="117" xfId="0" applyNumberFormat="1" applyFont="1" applyBorder="1" applyAlignment="1">
      <alignment vertical="center"/>
    </xf>
    <xf numFmtId="4" fontId="0" fillId="6" borderId="1" xfId="0" applyNumberFormat="1" applyFill="1" applyBorder="1" applyAlignment="1">
      <alignment vertical="center"/>
    </xf>
    <xf numFmtId="4" fontId="0" fillId="6" borderId="11" xfId="0" applyNumberFormat="1" applyFill="1" applyBorder="1" applyAlignment="1">
      <alignment vertical="center"/>
    </xf>
    <xf numFmtId="0" fontId="20" fillId="0" borderId="0" xfId="14" applyFont="1" applyAlignment="1">
      <alignment horizontal="left" vertical="center" wrapText="1"/>
    </xf>
    <xf numFmtId="4" fontId="39" fillId="0" borderId="0" xfId="14" applyNumberFormat="1" applyFont="1" applyAlignment="1">
      <alignment horizontal="right" vertical="center" wrapText="1"/>
    </xf>
    <xf numFmtId="0" fontId="4" fillId="0" borderId="123" xfId="13" applyNumberFormat="1" applyFont="1" applyBorder="1" applyAlignment="1">
      <alignment horizontal="center" vertical="center"/>
    </xf>
    <xf numFmtId="0" fontId="4" fillId="0" borderId="124" xfId="13" applyFont="1" applyBorder="1" applyAlignment="1">
      <alignment horizontal="center" vertical="center" wrapText="1"/>
    </xf>
    <xf numFmtId="49" fontId="20" fillId="0" borderId="124" xfId="13" applyNumberFormat="1" applyFont="1" applyBorder="1" applyAlignment="1">
      <alignment horizontal="left" vertical="center" wrapText="1"/>
    </xf>
    <xf numFmtId="168" fontId="4" fillId="0" borderId="99" xfId="13" applyNumberFormat="1" applyFont="1" applyBorder="1" applyAlignment="1">
      <alignment horizontal="center" vertical="center"/>
    </xf>
    <xf numFmtId="3" fontId="4" fillId="0" borderId="99" xfId="13" applyNumberFormat="1" applyFont="1" applyFill="1" applyBorder="1" applyAlignment="1">
      <alignment horizontal="center" vertical="center"/>
    </xf>
    <xf numFmtId="4" fontId="4" fillId="0" borderId="125" xfId="13" applyNumberFormat="1" applyFont="1" applyFill="1" applyBorder="1" applyAlignment="1">
      <alignment horizontal="right" vertical="center"/>
    </xf>
    <xf numFmtId="4" fontId="20" fillId="0" borderId="126" xfId="13" applyNumberFormat="1" applyFont="1" applyFill="1" applyBorder="1" applyAlignment="1">
      <alignment horizontal="right" vertical="center" wrapText="1"/>
    </xf>
    <xf numFmtId="0" fontId="4" fillId="0" borderId="127" xfId="13" applyNumberFormat="1" applyFont="1" applyBorder="1" applyAlignment="1">
      <alignment horizontal="center" vertical="center"/>
    </xf>
    <xf numFmtId="0" fontId="4" fillId="0" borderId="128" xfId="13" applyFont="1" applyBorder="1" applyAlignment="1">
      <alignment horizontal="center" vertical="center" wrapText="1"/>
    </xf>
    <xf numFmtId="49" fontId="20" fillId="0" borderId="128" xfId="13" applyNumberFormat="1" applyFont="1" applyBorder="1" applyAlignment="1">
      <alignment horizontal="left" vertical="center" wrapText="1"/>
    </xf>
    <xf numFmtId="168" fontId="4" fillId="0" borderId="103" xfId="13" applyNumberFormat="1" applyFont="1" applyBorder="1" applyAlignment="1">
      <alignment horizontal="center" vertical="center"/>
    </xf>
    <xf numFmtId="3" fontId="4" fillId="0" borderId="103" xfId="13" applyNumberFormat="1" applyFont="1" applyFill="1" applyBorder="1" applyAlignment="1">
      <alignment horizontal="center" vertical="center"/>
    </xf>
    <xf numFmtId="4" fontId="4" fillId="0" borderId="129" xfId="13" applyNumberFormat="1" applyFont="1" applyFill="1" applyBorder="1" applyAlignment="1">
      <alignment horizontal="right" vertical="center"/>
    </xf>
    <xf numFmtId="4" fontId="20" fillId="0" borderId="130" xfId="13" applyNumberFormat="1" applyFont="1" applyFill="1" applyBorder="1" applyAlignment="1">
      <alignment horizontal="right" vertical="center" wrapText="1"/>
    </xf>
    <xf numFmtId="0" fontId="4" fillId="0" borderId="131" xfId="13" applyNumberFormat="1" applyFont="1" applyBorder="1" applyAlignment="1">
      <alignment horizontal="center" vertical="center"/>
    </xf>
    <xf numFmtId="0" fontId="4" fillId="0" borderId="132" xfId="13" applyFont="1" applyBorder="1" applyAlignment="1">
      <alignment horizontal="center" vertical="center" wrapText="1"/>
    </xf>
    <xf numFmtId="49" fontId="20" fillId="0" borderId="132" xfId="13" applyNumberFormat="1" applyFont="1" applyBorder="1" applyAlignment="1">
      <alignment horizontal="left" vertical="center" wrapText="1"/>
    </xf>
    <xf numFmtId="4" fontId="4" fillId="0" borderId="133" xfId="13" applyNumberFormat="1" applyFont="1" applyFill="1" applyBorder="1" applyAlignment="1">
      <alignment horizontal="right" vertical="center"/>
    </xf>
    <xf numFmtId="4" fontId="20" fillId="0" borderId="134" xfId="13" applyNumberFormat="1" applyFont="1" applyFill="1" applyBorder="1" applyAlignment="1">
      <alignment horizontal="right" vertical="center" wrapText="1"/>
    </xf>
    <xf numFmtId="168" fontId="4" fillId="0" borderId="135" xfId="13" applyNumberFormat="1" applyFont="1" applyBorder="1" applyAlignment="1">
      <alignment horizontal="center" vertical="center"/>
    </xf>
    <xf numFmtId="3" fontId="4" fillId="0" borderId="135" xfId="13" applyNumberFormat="1" applyFont="1" applyFill="1" applyBorder="1" applyAlignment="1">
      <alignment horizontal="center" vertical="center"/>
    </xf>
    <xf numFmtId="4" fontId="4" fillId="0" borderId="136" xfId="13" applyNumberFormat="1" applyFont="1" applyFill="1" applyBorder="1" applyAlignment="1">
      <alignment horizontal="right" vertical="center"/>
    </xf>
    <xf numFmtId="4" fontId="20" fillId="0" borderId="137" xfId="13" applyNumberFormat="1" applyFont="1" applyFill="1" applyBorder="1" applyAlignment="1">
      <alignment horizontal="right" vertical="center" wrapText="1"/>
    </xf>
    <xf numFmtId="4" fontId="0" fillId="0" borderId="1" xfId="0" quotePrefix="1" applyNumberFormat="1" applyBorder="1"/>
    <xf numFmtId="4" fontId="0" fillId="0" borderId="0" xfId="0" applyNumberFormat="1" applyAlignment="1">
      <alignment vertical="center"/>
    </xf>
    <xf numFmtId="0" fontId="64" fillId="0" borderId="10" xfId="0" applyFont="1" applyBorder="1" applyAlignment="1">
      <alignment horizontal="center"/>
    </xf>
    <xf numFmtId="0" fontId="64" fillId="0" borderId="2" xfId="0" applyFont="1" applyBorder="1"/>
    <xf numFmtId="4" fontId="64" fillId="0" borderId="118" xfId="0" applyNumberFormat="1" applyFont="1" applyBorder="1"/>
    <xf numFmtId="4" fontId="64" fillId="0" borderId="2" xfId="0" applyNumberFormat="1" applyFont="1" applyBorder="1" applyAlignment="1">
      <alignment vertical="center"/>
    </xf>
    <xf numFmtId="4" fontId="64" fillId="0" borderId="113" xfId="0" applyNumberFormat="1" applyFont="1" applyBorder="1" applyAlignment="1">
      <alignment vertical="center"/>
    </xf>
    <xf numFmtId="0" fontId="64" fillId="0" borderId="16" xfId="0" applyFont="1" applyBorder="1" applyAlignment="1">
      <alignment horizontal="center"/>
    </xf>
    <xf numFmtId="0" fontId="64" fillId="0" borderId="1" xfId="0" applyFont="1" applyBorder="1"/>
    <xf numFmtId="4" fontId="64" fillId="0" borderId="119" xfId="0" applyNumberFormat="1" applyFont="1" applyBorder="1"/>
    <xf numFmtId="4" fontId="64" fillId="0" borderId="1" xfId="0" applyNumberFormat="1" applyFont="1" applyBorder="1"/>
    <xf numFmtId="4" fontId="64" fillId="0" borderId="11" xfId="0" applyNumberFormat="1" applyFont="1" applyBorder="1"/>
    <xf numFmtId="0" fontId="65" fillId="0" borderId="16" xfId="0" applyFont="1" applyBorder="1" applyAlignment="1">
      <alignment horizontal="center"/>
    </xf>
    <xf numFmtId="4" fontId="64" fillId="0" borderId="1" xfId="0" applyNumberFormat="1" applyFont="1" applyBorder="1" applyAlignment="1">
      <alignment vertical="center"/>
    </xf>
    <xf numFmtId="4" fontId="64" fillId="0" borderId="11" xfId="0" applyNumberFormat="1" applyFont="1" applyBorder="1" applyAlignment="1">
      <alignment vertical="center"/>
    </xf>
    <xf numFmtId="0" fontId="65" fillId="0" borderId="10" xfId="0" applyFont="1" applyBorder="1" applyAlignment="1">
      <alignment horizontal="center"/>
    </xf>
    <xf numFmtId="0" fontId="65" fillId="0" borderId="120" xfId="0" applyFont="1" applyBorder="1" applyAlignment="1">
      <alignment horizontal="center"/>
    </xf>
    <xf numFmtId="0" fontId="64" fillId="0" borderId="112" xfId="0" applyFont="1" applyBorder="1" applyAlignment="1">
      <alignment horizontal="center" vertical="center"/>
    </xf>
    <xf numFmtId="0" fontId="64" fillId="0" borderId="111" xfId="0" quotePrefix="1" applyFont="1" applyBorder="1" applyAlignment="1">
      <alignment wrapText="1"/>
    </xf>
    <xf numFmtId="4" fontId="64" fillId="0" borderId="111" xfId="0" applyNumberFormat="1" applyFont="1" applyBorder="1" applyAlignment="1">
      <alignment vertical="center"/>
    </xf>
    <xf numFmtId="4" fontId="64" fillId="0" borderId="117" xfId="0" applyNumberFormat="1" applyFont="1" applyBorder="1" applyAlignment="1">
      <alignment vertical="center"/>
    </xf>
    <xf numFmtId="0" fontId="64" fillId="0" borderId="3" xfId="0" applyFont="1" applyBorder="1" applyAlignment="1">
      <alignment vertical="center"/>
    </xf>
    <xf numFmtId="0" fontId="64" fillId="0" borderId="4" xfId="0" quotePrefix="1" applyFont="1" applyBorder="1" applyAlignment="1">
      <alignment horizontal="right" vertical="center"/>
    </xf>
    <xf numFmtId="4" fontId="64" fillId="0" borderId="4" xfId="0" applyNumberFormat="1" applyFont="1" applyBorder="1" applyAlignment="1">
      <alignment vertical="center"/>
    </xf>
    <xf numFmtId="4" fontId="64" fillId="0" borderId="17" xfId="0" applyNumberFormat="1" applyFont="1" applyBorder="1" applyAlignment="1">
      <alignment vertical="center"/>
    </xf>
    <xf numFmtId="0" fontId="67" fillId="0" borderId="3" xfId="0" applyFont="1" applyBorder="1" applyAlignment="1">
      <alignment horizontal="right" vertical="center"/>
    </xf>
    <xf numFmtId="0" fontId="67" fillId="0" borderId="4" xfId="0" applyFont="1" applyBorder="1" applyAlignment="1">
      <alignment horizontal="right" vertical="center"/>
    </xf>
    <xf numFmtId="4" fontId="67" fillId="0" borderId="4" xfId="0" applyNumberFormat="1" applyFont="1" applyBorder="1" applyAlignment="1">
      <alignment horizontal="right" vertical="center"/>
    </xf>
    <xf numFmtId="4" fontId="67" fillId="0" borderId="17" xfId="0" applyNumberFormat="1" applyFont="1" applyBorder="1" applyAlignment="1">
      <alignment horizontal="right" vertical="center"/>
    </xf>
    <xf numFmtId="4" fontId="64" fillId="6" borderId="119" xfId="0" applyNumberFormat="1" applyFont="1" applyFill="1" applyBorder="1" applyAlignment="1">
      <alignment vertical="center"/>
    </xf>
    <xf numFmtId="4" fontId="64" fillId="6" borderId="119" xfId="0" applyNumberFormat="1" applyFont="1" applyFill="1" applyBorder="1"/>
    <xf numFmtId="4" fontId="66" fillId="6" borderId="119" xfId="14" applyNumberFormat="1" applyFont="1" applyFill="1" applyBorder="1" applyAlignment="1">
      <alignment horizontal="right" vertical="center" wrapText="1"/>
    </xf>
    <xf numFmtId="4" fontId="65" fillId="6" borderId="119" xfId="0" applyNumberFormat="1" applyFont="1" applyFill="1" applyBorder="1"/>
    <xf numFmtId="0" fontId="68" fillId="0" borderId="1" xfId="0" quotePrefix="1" applyFont="1" applyBorder="1"/>
    <xf numFmtId="0" fontId="69" fillId="0" borderId="1" xfId="0" applyFont="1" applyBorder="1"/>
    <xf numFmtId="0" fontId="69" fillId="0" borderId="2" xfId="0" applyFont="1" applyBorder="1"/>
    <xf numFmtId="0" fontId="69" fillId="0" borderId="56" xfId="0" applyFont="1" applyBorder="1"/>
    <xf numFmtId="4" fontId="65" fillId="0" borderId="1" xfId="0" applyNumberFormat="1" applyFont="1" applyBorder="1" applyAlignment="1">
      <alignment vertical="center"/>
    </xf>
    <xf numFmtId="4" fontId="65" fillId="0" borderId="11" xfId="0" applyNumberFormat="1" applyFont="1" applyBorder="1" applyAlignment="1">
      <alignment vertical="center"/>
    </xf>
    <xf numFmtId="4" fontId="65" fillId="0" borderId="56" xfId="0" applyNumberFormat="1" applyFont="1" applyBorder="1" applyAlignment="1">
      <alignment vertical="center"/>
    </xf>
    <xf numFmtId="4" fontId="65" fillId="0" borderId="121" xfId="0" applyNumberFormat="1" applyFont="1" applyBorder="1" applyAlignment="1">
      <alignment vertical="center"/>
    </xf>
    <xf numFmtId="0" fontId="58" fillId="0" borderId="5" xfId="0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58" fillId="0" borderId="6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  <xf numFmtId="0" fontId="58" fillId="0" borderId="8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0" fontId="57" fillId="0" borderId="0" xfId="0" applyFont="1" applyAlignment="1">
      <alignment horizontal="center"/>
    </xf>
    <xf numFmtId="0" fontId="60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3" fontId="7" fillId="0" borderId="1" xfId="8" applyNumberFormat="1" applyFont="1" applyBorder="1" applyAlignment="1">
      <alignment horizontal="center" vertical="center" wrapText="1"/>
    </xf>
    <xf numFmtId="3" fontId="8" fillId="0" borderId="1" xfId="8" applyNumberFormat="1" applyFont="1" applyBorder="1" applyAlignment="1">
      <alignment horizontal="center" vertical="center" wrapText="1"/>
    </xf>
    <xf numFmtId="49" fontId="9" fillId="2" borderId="1" xfId="8" applyNumberFormat="1" applyFont="1" applyFill="1" applyBorder="1" applyAlignment="1">
      <alignment horizontal="center" vertical="center" wrapText="1"/>
    </xf>
    <xf numFmtId="49" fontId="10" fillId="2" borderId="18" xfId="0" applyNumberFormat="1" applyFont="1" applyFill="1" applyBorder="1" applyAlignment="1">
      <alignment horizontal="left" vertical="top" wrapText="1" shrinkToFit="1" readingOrder="1"/>
    </xf>
    <xf numFmtId="49" fontId="10" fillId="2" borderId="55" xfId="0" applyNumberFormat="1" applyFont="1" applyFill="1" applyBorder="1" applyAlignment="1">
      <alignment horizontal="left" vertical="top" wrapText="1" shrinkToFit="1" readingOrder="1"/>
    </xf>
    <xf numFmtId="49" fontId="10" fillId="2" borderId="54" xfId="0" applyNumberFormat="1" applyFont="1" applyFill="1" applyBorder="1" applyAlignment="1">
      <alignment horizontal="left" vertical="top" wrapText="1" shrinkToFit="1" readingOrder="1"/>
    </xf>
    <xf numFmtId="0" fontId="10" fillId="2" borderId="21" xfId="0" applyFont="1" applyFill="1" applyBorder="1" applyAlignment="1">
      <alignment horizontal="right" vertical="top" wrapText="1" shrinkToFit="1" readingOrder="1"/>
    </xf>
    <xf numFmtId="0" fontId="10" fillId="2" borderId="23" xfId="0" applyFont="1" applyFill="1" applyBorder="1" applyAlignment="1">
      <alignment horizontal="right" vertical="top" wrapText="1" shrinkToFit="1" readingOrder="1"/>
    </xf>
    <xf numFmtId="0" fontId="10" fillId="2" borderId="24" xfId="0" applyFont="1" applyFill="1" applyBorder="1" applyAlignment="1">
      <alignment horizontal="right" vertical="top" wrapText="1" shrinkToFit="1" readingOrder="1"/>
    </xf>
    <xf numFmtId="0" fontId="19" fillId="0" borderId="27" xfId="3" applyFont="1" applyBorder="1" applyAlignment="1">
      <alignment horizontal="right" vertical="center" wrapText="1"/>
    </xf>
    <xf numFmtId="0" fontId="19" fillId="0" borderId="26" xfId="3" applyFont="1" applyBorder="1" applyAlignment="1">
      <alignment horizontal="right" vertical="center" wrapText="1"/>
    </xf>
    <xf numFmtId="3" fontId="7" fillId="0" borderId="3" xfId="8" applyNumberFormat="1" applyFont="1" applyBorder="1" applyAlignment="1">
      <alignment horizontal="center" vertical="center" wrapText="1"/>
    </xf>
    <xf numFmtId="3" fontId="7" fillId="0" borderId="4" xfId="8" applyNumberFormat="1" applyFont="1" applyBorder="1" applyAlignment="1">
      <alignment horizontal="center" vertical="center" wrapText="1"/>
    </xf>
    <xf numFmtId="3" fontId="7" fillId="0" borderId="17" xfId="8" applyNumberFormat="1" applyFont="1" applyBorder="1" applyAlignment="1">
      <alignment horizontal="center" vertical="center" wrapText="1"/>
    </xf>
    <xf numFmtId="3" fontId="8" fillId="0" borderId="53" xfId="8" applyNumberFormat="1" applyFont="1" applyBorder="1" applyAlignment="1">
      <alignment horizontal="center" vertical="center" wrapText="1"/>
    </xf>
    <xf numFmtId="3" fontId="8" fillId="0" borderId="52" xfId="8" applyNumberFormat="1" applyFont="1" applyBorder="1" applyAlignment="1">
      <alignment horizontal="center" vertical="center" wrapText="1"/>
    </xf>
    <xf numFmtId="3" fontId="8" fillId="0" borderId="51" xfId="8" applyNumberFormat="1" applyFont="1" applyBorder="1" applyAlignment="1">
      <alignment horizontal="center" vertical="center" wrapText="1"/>
    </xf>
    <xf numFmtId="3" fontId="34" fillId="0" borderId="50" xfId="8" applyNumberFormat="1" applyFont="1" applyBorder="1" applyAlignment="1">
      <alignment horizontal="center" vertical="center" wrapText="1"/>
    </xf>
    <xf numFmtId="3" fontId="34" fillId="0" borderId="49" xfId="8" applyNumberFormat="1" applyFont="1" applyBorder="1" applyAlignment="1">
      <alignment horizontal="center" vertical="center" wrapText="1"/>
    </xf>
    <xf numFmtId="3" fontId="34" fillId="0" borderId="48" xfId="8" applyNumberFormat="1" applyFont="1" applyBorder="1" applyAlignment="1">
      <alignment horizontal="center" vertical="center" wrapText="1"/>
    </xf>
    <xf numFmtId="0" fontId="32" fillId="4" borderId="45" xfId="3" applyFont="1" applyFill="1" applyBorder="1" applyAlignment="1">
      <alignment horizontal="center" vertical="center" wrapText="1"/>
    </xf>
    <xf numFmtId="0" fontId="32" fillId="4" borderId="41" xfId="3" applyFont="1" applyFill="1" applyBorder="1" applyAlignment="1">
      <alignment horizontal="center" vertical="center" wrapText="1"/>
    </xf>
    <xf numFmtId="0" fontId="32" fillId="4" borderId="43" xfId="3" applyFont="1" applyFill="1" applyBorder="1" applyAlignment="1">
      <alignment horizontal="center" vertical="center" wrapText="1"/>
    </xf>
    <xf numFmtId="0" fontId="32" fillId="4" borderId="39" xfId="3" applyFont="1" applyFill="1" applyBorder="1" applyAlignment="1">
      <alignment horizontal="center" vertical="center" wrapText="1"/>
    </xf>
    <xf numFmtId="0" fontId="33" fillId="4" borderId="44" xfId="8" applyFont="1" applyFill="1" applyBorder="1" applyAlignment="1">
      <alignment horizontal="center" wrapText="1"/>
    </xf>
    <xf numFmtId="0" fontId="32" fillId="4" borderId="43" xfId="3" applyFont="1" applyFill="1" applyBorder="1" applyAlignment="1">
      <alignment horizontal="center" wrapText="1"/>
    </xf>
    <xf numFmtId="0" fontId="32" fillId="4" borderId="39" xfId="3" applyFont="1" applyFill="1" applyBorder="1" applyAlignment="1">
      <alignment horizontal="center" wrapText="1"/>
    </xf>
    <xf numFmtId="0" fontId="32" fillId="4" borderId="42" xfId="3" applyFont="1" applyFill="1" applyBorder="1" applyAlignment="1">
      <alignment horizontal="center" wrapText="1"/>
    </xf>
    <xf numFmtId="0" fontId="32" fillId="4" borderId="38" xfId="3" applyFont="1" applyFill="1" applyBorder="1" applyAlignment="1">
      <alignment horizontal="center" wrapText="1"/>
    </xf>
    <xf numFmtId="0" fontId="7" fillId="6" borderId="18" xfId="8" applyFont="1" applyFill="1" applyBorder="1" applyAlignment="1">
      <alignment horizontal="center" vertical="center" wrapText="1"/>
    </xf>
    <xf numFmtId="0" fontId="7" fillId="6" borderId="55" xfId="8" applyFont="1" applyFill="1" applyBorder="1" applyAlignment="1">
      <alignment horizontal="center" vertical="center" wrapText="1"/>
    </xf>
    <xf numFmtId="0" fontId="7" fillId="6" borderId="5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right"/>
    </xf>
    <xf numFmtId="0" fontId="8" fillId="2" borderId="18" xfId="8" applyFont="1" applyFill="1" applyBorder="1" applyAlignment="1">
      <alignment horizontal="center" vertical="center" wrapText="1"/>
    </xf>
    <xf numFmtId="0" fontId="8" fillId="2" borderId="55" xfId="8" applyFont="1" applyFill="1" applyBorder="1" applyAlignment="1">
      <alignment horizontal="center" vertical="center" wrapText="1"/>
    </xf>
    <xf numFmtId="0" fontId="8" fillId="2" borderId="54" xfId="8" applyFont="1" applyFill="1" applyBorder="1" applyAlignment="1">
      <alignment horizontal="center" vertical="center" wrapText="1"/>
    </xf>
    <xf numFmtId="0" fontId="8" fillId="6" borderId="18" xfId="8" applyFont="1" applyFill="1" applyBorder="1" applyAlignment="1">
      <alignment horizontal="center" vertical="center" wrapText="1"/>
    </xf>
    <xf numFmtId="0" fontId="8" fillId="6" borderId="55" xfId="8" applyFont="1" applyFill="1" applyBorder="1" applyAlignment="1">
      <alignment horizontal="center" vertical="center" wrapText="1"/>
    </xf>
    <xf numFmtId="0" fontId="8" fillId="6" borderId="54" xfId="8" applyFont="1" applyFill="1" applyBorder="1" applyAlignment="1">
      <alignment horizontal="center" vertical="center" wrapText="1"/>
    </xf>
    <xf numFmtId="0" fontId="8" fillId="2" borderId="18" xfId="8" applyFont="1" applyFill="1" applyBorder="1" applyAlignment="1">
      <alignment horizontal="right"/>
    </xf>
    <xf numFmtId="0" fontId="8" fillId="2" borderId="55" xfId="8" applyFont="1" applyFill="1" applyBorder="1" applyAlignment="1">
      <alignment horizontal="right"/>
    </xf>
    <xf numFmtId="0" fontId="8" fillId="2" borderId="54" xfId="8" applyFont="1" applyFill="1" applyBorder="1" applyAlignment="1">
      <alignment horizontal="right"/>
    </xf>
    <xf numFmtId="49" fontId="9" fillId="2" borderId="18" xfId="8" applyNumberFormat="1" applyFont="1" applyFill="1" applyBorder="1" applyAlignment="1">
      <alignment horizontal="center" vertical="center" wrapText="1"/>
    </xf>
    <xf numFmtId="0" fontId="9" fillId="2" borderId="55" xfId="8" applyFont="1" applyFill="1" applyBorder="1" applyAlignment="1">
      <alignment horizontal="center" vertical="center" wrapText="1"/>
    </xf>
    <xf numFmtId="0" fontId="9" fillId="2" borderId="54" xfId="8" applyFont="1" applyFill="1" applyBorder="1" applyAlignment="1">
      <alignment horizontal="center" vertical="center" wrapText="1"/>
    </xf>
    <xf numFmtId="3" fontId="8" fillId="0" borderId="62" xfId="8" applyNumberFormat="1" applyFont="1" applyBorder="1" applyAlignment="1">
      <alignment horizontal="center" vertical="center" wrapText="1"/>
    </xf>
    <xf numFmtId="3" fontId="8" fillId="0" borderId="0" xfId="8" applyNumberFormat="1" applyFont="1" applyAlignment="1">
      <alignment horizontal="center" vertical="center" wrapText="1"/>
    </xf>
    <xf numFmtId="3" fontId="8" fillId="0" borderId="61" xfId="8" applyNumberFormat="1" applyFont="1" applyBorder="1" applyAlignment="1">
      <alignment horizontal="center" vertical="center" wrapText="1"/>
    </xf>
    <xf numFmtId="3" fontId="8" fillId="0" borderId="60" xfId="8" applyNumberFormat="1" applyFont="1" applyBorder="1" applyAlignment="1">
      <alignment horizontal="center" vertical="center" wrapText="1"/>
    </xf>
    <xf numFmtId="3" fontId="8" fillId="0" borderId="59" xfId="8" applyNumberFormat="1" applyFont="1" applyBorder="1" applyAlignment="1">
      <alignment horizontal="center" vertical="center" wrapText="1"/>
    </xf>
    <xf numFmtId="3" fontId="8" fillId="0" borderId="58" xfId="8" applyNumberFormat="1" applyFont="1" applyBorder="1" applyAlignment="1">
      <alignment horizontal="center" vertical="center" wrapText="1"/>
    </xf>
    <xf numFmtId="3" fontId="8" fillId="0" borderId="64" xfId="8" applyNumberFormat="1" applyFont="1" applyBorder="1" applyAlignment="1">
      <alignment horizontal="center" vertical="center" wrapText="1"/>
    </xf>
    <xf numFmtId="3" fontId="8" fillId="0" borderId="63" xfId="8" applyNumberFormat="1" applyFont="1" applyBorder="1" applyAlignment="1">
      <alignment horizontal="center" vertical="center" wrapText="1"/>
    </xf>
    <xf numFmtId="49" fontId="9" fillId="2" borderId="55" xfId="8" applyNumberFormat="1" applyFont="1" applyFill="1" applyBorder="1" applyAlignment="1">
      <alignment horizontal="center" vertical="center" wrapText="1"/>
    </xf>
    <xf numFmtId="49" fontId="9" fillId="2" borderId="54" xfId="8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34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0" borderId="18" xfId="0" applyFont="1" applyBorder="1" applyAlignment="1">
      <alignment horizontal="right"/>
    </xf>
    <xf numFmtId="0" fontId="20" fillId="0" borderId="55" xfId="0" applyFont="1" applyBorder="1" applyAlignment="1">
      <alignment horizontal="right"/>
    </xf>
    <xf numFmtId="0" fontId="20" fillId="0" borderId="54" xfId="0" applyFont="1" applyBorder="1" applyAlignment="1">
      <alignment horizontal="right"/>
    </xf>
    <xf numFmtId="3" fontId="7" fillId="0" borderId="18" xfId="0" applyNumberFormat="1" applyFont="1" applyBorder="1" applyAlignment="1">
      <alignment horizontal="center" vertical="center" wrapText="1"/>
    </xf>
    <xf numFmtId="3" fontId="7" fillId="0" borderId="55" xfId="0" applyNumberFormat="1" applyFont="1" applyBorder="1" applyAlignment="1">
      <alignment horizontal="center" vertical="center" wrapText="1"/>
    </xf>
    <xf numFmtId="3" fontId="7" fillId="0" borderId="54" xfId="0" applyNumberFormat="1" applyFont="1" applyBorder="1" applyAlignment="1">
      <alignment horizontal="center" vertical="center" wrapText="1"/>
    </xf>
    <xf numFmtId="3" fontId="8" fillId="0" borderId="66" xfId="0" applyNumberFormat="1" applyFont="1" applyBorder="1" applyAlignment="1">
      <alignment horizontal="center" vertical="center" wrapText="1"/>
    </xf>
    <xf numFmtId="3" fontId="8" fillId="0" borderId="65" xfId="0" applyNumberFormat="1" applyFont="1" applyBorder="1" applyAlignment="1">
      <alignment horizontal="center" vertical="center" wrapText="1"/>
    </xf>
    <xf numFmtId="3" fontId="8" fillId="0" borderId="57" xfId="0" applyNumberFormat="1" applyFont="1" applyBorder="1" applyAlignment="1">
      <alignment horizontal="center" vertical="center" wrapText="1"/>
    </xf>
    <xf numFmtId="3" fontId="8" fillId="0" borderId="60" xfId="0" applyNumberFormat="1" applyFont="1" applyBorder="1" applyAlignment="1">
      <alignment horizontal="center" vertical="center" wrapText="1"/>
    </xf>
    <xf numFmtId="3" fontId="8" fillId="0" borderId="59" xfId="0" applyNumberFormat="1" applyFont="1" applyBorder="1" applyAlignment="1">
      <alignment horizontal="center" vertical="center" wrapText="1"/>
    </xf>
    <xf numFmtId="3" fontId="8" fillId="0" borderId="58" xfId="0" applyNumberFormat="1" applyFont="1" applyBorder="1" applyAlignment="1">
      <alignment horizontal="center" vertical="center" wrapText="1"/>
    </xf>
    <xf numFmtId="3" fontId="34" fillId="0" borderId="66" xfId="0" applyNumberFormat="1" applyFont="1" applyBorder="1" applyAlignment="1">
      <alignment horizontal="center" vertical="center" wrapText="1"/>
    </xf>
    <xf numFmtId="3" fontId="34" fillId="0" borderId="65" xfId="0" applyNumberFormat="1" applyFont="1" applyBorder="1" applyAlignment="1">
      <alignment horizontal="center" vertical="center" wrapText="1"/>
    </xf>
    <xf numFmtId="3" fontId="34" fillId="0" borderId="57" xfId="0" applyNumberFormat="1" applyFont="1" applyBorder="1" applyAlignment="1">
      <alignment horizontal="center" vertical="center" wrapText="1"/>
    </xf>
    <xf numFmtId="3" fontId="34" fillId="0" borderId="60" xfId="0" applyNumberFormat="1" applyFont="1" applyBorder="1" applyAlignment="1">
      <alignment horizontal="center" vertical="center" wrapText="1"/>
    </xf>
    <xf numFmtId="3" fontId="34" fillId="0" borderId="59" xfId="0" applyNumberFormat="1" applyFont="1" applyBorder="1" applyAlignment="1">
      <alignment horizontal="center" vertical="center" wrapText="1"/>
    </xf>
    <xf numFmtId="3" fontId="34" fillId="0" borderId="58" xfId="0" applyNumberFormat="1" applyFont="1" applyBorder="1" applyAlignment="1">
      <alignment horizontal="center" vertical="center" wrapText="1"/>
    </xf>
    <xf numFmtId="0" fontId="50" fillId="0" borderId="18" xfId="12" applyFont="1" applyBorder="1" applyAlignment="1">
      <alignment horizontal="left" vertical="center" wrapText="1"/>
    </xf>
    <xf numFmtId="0" fontId="50" fillId="0" borderId="55" xfId="12" applyFont="1" applyBorder="1" applyAlignment="1">
      <alignment horizontal="left" vertical="center" wrapText="1"/>
    </xf>
    <xf numFmtId="0" fontId="50" fillId="0" borderId="54" xfId="12" applyFont="1" applyBorder="1" applyAlignment="1">
      <alignment horizontal="left" vertical="center" wrapText="1"/>
    </xf>
    <xf numFmtId="3" fontId="7" fillId="0" borderId="1" xfId="3" applyNumberFormat="1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 wrapText="1"/>
    </xf>
    <xf numFmtId="3" fontId="34" fillId="0" borderId="1" xfId="3" applyNumberFormat="1" applyFont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left" vertical="top" wrapText="1" shrinkToFit="1" readingOrder="1"/>
    </xf>
    <xf numFmtId="49" fontId="11" fillId="2" borderId="68" xfId="0" applyNumberFormat="1" applyFont="1" applyFill="1" applyBorder="1" applyAlignment="1">
      <alignment horizontal="left" vertical="top" wrapText="1" shrinkToFit="1" readingOrder="1"/>
    </xf>
    <xf numFmtId="0" fontId="20" fillId="8" borderId="76" xfId="14" applyFont="1" applyFill="1" applyBorder="1" applyAlignment="1">
      <alignment horizontal="left" vertical="center" wrapText="1"/>
    </xf>
    <xf numFmtId="0" fontId="20" fillId="8" borderId="75" xfId="14" applyFont="1" applyFill="1" applyBorder="1" applyAlignment="1">
      <alignment horizontal="left" vertical="center" wrapText="1"/>
    </xf>
    <xf numFmtId="0" fontId="20" fillId="8" borderId="74" xfId="14" applyFont="1" applyFill="1" applyBorder="1" applyAlignment="1">
      <alignment horizontal="left" vertical="center" wrapText="1"/>
    </xf>
    <xf numFmtId="1" fontId="39" fillId="0" borderId="0" xfId="3" applyNumberFormat="1" applyFont="1" applyAlignment="1">
      <alignment horizontal="center" vertical="center"/>
    </xf>
    <xf numFmtId="1" fontId="20" fillId="0" borderId="0" xfId="3" applyNumberFormat="1" applyFont="1" applyAlignment="1">
      <alignment horizontal="center" vertical="center"/>
    </xf>
    <xf numFmtId="1" fontId="20" fillId="0" borderId="107" xfId="3" applyNumberFormat="1" applyFont="1" applyBorder="1" applyAlignment="1">
      <alignment horizontal="center" vertical="center"/>
    </xf>
    <xf numFmtId="1" fontId="34" fillId="0" borderId="0" xfId="3" applyNumberFormat="1" applyFont="1" applyAlignment="1">
      <alignment horizontal="center" vertical="center"/>
    </xf>
    <xf numFmtId="0" fontId="55" fillId="0" borderId="0" xfId="13" applyNumberFormat="1" applyFont="1" applyFill="1" applyBorder="1" applyAlignment="1" applyProtection="1">
      <alignment horizontal="center" vertical="center" wrapText="1"/>
    </xf>
    <xf numFmtId="1" fontId="4" fillId="0" borderId="87" xfId="3" applyNumberFormat="1" applyBorder="1" applyAlignment="1">
      <alignment horizontal="center" vertical="center"/>
    </xf>
    <xf numFmtId="1" fontId="4" fillId="0" borderId="86" xfId="3" applyNumberFormat="1" applyBorder="1" applyAlignment="1">
      <alignment horizontal="center" vertical="center"/>
    </xf>
    <xf numFmtId="1" fontId="4" fillId="0" borderId="106" xfId="3" applyNumberFormat="1" applyBorder="1" applyAlignment="1">
      <alignment horizontal="center" vertical="center"/>
    </xf>
    <xf numFmtId="0" fontId="20" fillId="8" borderId="84" xfId="14" applyFont="1" applyFill="1" applyBorder="1" applyAlignment="1">
      <alignment horizontal="left" vertical="center" wrapText="1"/>
    </xf>
    <xf numFmtId="0" fontId="20" fillId="8" borderId="83" xfId="14" applyFont="1" applyFill="1" applyBorder="1" applyAlignment="1">
      <alignment horizontal="left" vertical="center" wrapText="1"/>
    </xf>
    <xf numFmtId="0" fontId="20" fillId="8" borderId="82" xfId="14" applyFont="1" applyFill="1" applyBorder="1" applyAlignment="1">
      <alignment horizontal="left" vertical="center" wrapText="1"/>
    </xf>
    <xf numFmtId="0" fontId="20" fillId="8" borderId="80" xfId="14" applyFont="1" applyFill="1" applyBorder="1" applyAlignment="1">
      <alignment horizontal="left" vertical="center" wrapText="1"/>
    </xf>
    <xf numFmtId="0" fontId="20" fillId="8" borderId="79" xfId="14" applyFont="1" applyFill="1" applyBorder="1" applyAlignment="1">
      <alignment horizontal="left" vertical="center" wrapText="1"/>
    </xf>
    <xf numFmtId="0" fontId="20" fillId="8" borderId="78" xfId="14" applyFont="1" applyFill="1" applyBorder="1" applyAlignment="1">
      <alignment horizontal="left" vertical="center" wrapText="1"/>
    </xf>
  </cellXfs>
  <cellStyles count="18">
    <cellStyle name="Normalny" xfId="0" builtinId="0"/>
    <cellStyle name="Normalny 10" xfId="13" xr:uid="{91C82758-B1AF-4434-8160-5CD0A36C17C7}"/>
    <cellStyle name="Normalny 2" xfId="2" xr:uid="{B60B1131-ABCF-497B-B076-B36AFB5765EA}"/>
    <cellStyle name="Normalny 2 2" xfId="3" xr:uid="{1817044E-5793-4FBD-85CA-2CF9BC4A6F07}"/>
    <cellStyle name="Normalny 2 3" xfId="8" xr:uid="{3F344972-BC48-46AB-BC6A-E2114D0C842E}"/>
    <cellStyle name="Normalny 2_Gaz 1" xfId="16" xr:uid="{CEB416C4-89A9-489F-81FA-56174B0C3620}"/>
    <cellStyle name="Normalny 3" xfId="4" xr:uid="{5CED87AE-C400-4C03-9ABF-A3D6966F082E}"/>
    <cellStyle name="Normalny 4" xfId="5" xr:uid="{EA5A4A07-99F8-4311-B780-4457DC6618B7}"/>
    <cellStyle name="Normalny 5" xfId="1" xr:uid="{9D1E7648-7CC7-4739-994D-5A81B0133199}"/>
    <cellStyle name="Normalny 6" xfId="6" xr:uid="{E8D8438D-D19D-4CE7-8E8E-3619D2EAFF3E}"/>
    <cellStyle name="Normalny 7" xfId="7" xr:uid="{292D2483-84FB-4CDE-A3A1-2E6A498FE165}"/>
    <cellStyle name="Normalny 8" xfId="11" xr:uid="{75497062-BDBC-4662-A620-1DF496DDE809}"/>
    <cellStyle name="Normalny 9" xfId="12" xr:uid="{729D0CC9-0672-49D9-92BD-52504F7007B8}"/>
    <cellStyle name="Normalny 9 2" xfId="14" xr:uid="{236C2272-71F4-4127-B1CF-F665D8F2D23B}"/>
    <cellStyle name="Normalny_TER_Milsko_droga" xfId="10" xr:uid="{C630C2EB-9100-4FA1-A5CE-AC0F029BE31D}"/>
    <cellStyle name="Walutowy" xfId="17" builtinId="4"/>
    <cellStyle name="Walutowy 2" xfId="9" xr:uid="{1A600692-047B-4079-9F33-587C5E63EB50}"/>
    <cellStyle name="Walutowy 3" xfId="15" xr:uid="{F8F8E019-24C5-4D91-98A2-040C3C99A7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76C0E-5914-434E-80B9-9F690310B613}">
  <sheetPr>
    <tabColor rgb="FFFF0000"/>
    <pageSetUpPr fitToPage="1"/>
  </sheetPr>
  <dimension ref="A1:F51"/>
  <sheetViews>
    <sheetView tabSelected="1" topLeftCell="A31" zoomScaleNormal="100" workbookViewId="0">
      <selection activeCell="F44" sqref="F44"/>
    </sheetView>
  </sheetViews>
  <sheetFormatPr defaultRowHeight="15"/>
  <cols>
    <col min="2" max="2" width="51.85546875" customWidth="1"/>
    <col min="3" max="3" width="18.85546875" customWidth="1"/>
    <col min="4" max="4" width="17.85546875" customWidth="1"/>
    <col min="5" max="5" width="18.28515625" customWidth="1"/>
  </cols>
  <sheetData>
    <row r="1" spans="1:5" ht="18.75">
      <c r="A1" s="403" t="s">
        <v>1780</v>
      </c>
      <c r="B1" s="403"/>
      <c r="C1" s="403"/>
      <c r="D1" s="403"/>
      <c r="E1" s="403"/>
    </row>
    <row r="2" spans="1:5" ht="70.5" customHeight="1" thickBot="1">
      <c r="A2" s="404" t="s">
        <v>1781</v>
      </c>
      <c r="B2" s="405"/>
      <c r="C2" s="405"/>
      <c r="D2" s="405"/>
      <c r="E2" s="405"/>
    </row>
    <row r="3" spans="1:5" s="248" customFormat="1" ht="20.100000000000001" customHeight="1">
      <c r="A3" s="396" t="s">
        <v>0</v>
      </c>
      <c r="B3" s="398" t="s">
        <v>1567</v>
      </c>
      <c r="C3" s="400" t="s">
        <v>1</v>
      </c>
      <c r="D3" s="401"/>
      <c r="E3" s="402"/>
    </row>
    <row r="4" spans="1:5" s="248" customFormat="1" ht="20.100000000000001" customHeight="1">
      <c r="A4" s="397"/>
      <c r="B4" s="399"/>
      <c r="C4" s="243" t="s">
        <v>2</v>
      </c>
      <c r="D4" s="243" t="s">
        <v>3</v>
      </c>
      <c r="E4" s="244" t="s">
        <v>4</v>
      </c>
    </row>
    <row r="5" spans="1:5" s="248" customFormat="1" ht="20.100000000000001" customHeight="1" thickBot="1">
      <c r="A5" s="245">
        <v>1</v>
      </c>
      <c r="B5" s="246">
        <v>2</v>
      </c>
      <c r="C5" s="246">
        <v>3</v>
      </c>
      <c r="D5" s="246">
        <v>4</v>
      </c>
      <c r="E5" s="247">
        <v>5</v>
      </c>
    </row>
    <row r="6" spans="1:5" s="249" customFormat="1" ht="20.100000000000001" customHeight="1" thickBot="1">
      <c r="A6" s="236" t="s">
        <v>1566</v>
      </c>
      <c r="B6" s="237" t="s">
        <v>1782</v>
      </c>
      <c r="C6" s="238"/>
      <c r="D6" s="238"/>
      <c r="E6" s="239"/>
    </row>
    <row r="7" spans="1:5" s="257" customFormat="1" ht="15.75" thickTop="1">
      <c r="A7" s="312">
        <v>1</v>
      </c>
      <c r="B7" s="313" t="s">
        <v>1565</v>
      </c>
      <c r="C7" s="314">
        <f>Drogowy!G181</f>
        <v>0</v>
      </c>
      <c r="D7" s="314">
        <f>ROUND(C7*0.23,2)</f>
        <v>0</v>
      </c>
      <c r="E7" s="315">
        <f>ROUND(C7+D7,2)</f>
        <v>0</v>
      </c>
    </row>
    <row r="8" spans="1:5" s="257" customFormat="1">
      <c r="A8" s="316">
        <v>2</v>
      </c>
      <c r="B8" s="317" t="s">
        <v>1564</v>
      </c>
      <c r="C8" s="318">
        <f>Obiekty!G79</f>
        <v>0</v>
      </c>
      <c r="D8" s="318">
        <f>ROUND(C8*0.23,2)</f>
        <v>0</v>
      </c>
      <c r="E8" s="319">
        <f>ROUND(C8+D8,2)</f>
        <v>0</v>
      </c>
    </row>
    <row r="9" spans="1:5" s="257" customFormat="1">
      <c r="A9" s="316">
        <v>3</v>
      </c>
      <c r="B9" s="317" t="s">
        <v>1563</v>
      </c>
      <c r="C9" s="318">
        <f>SUM(C10:C15)</f>
        <v>0</v>
      </c>
      <c r="D9" s="318">
        <f t="shared" ref="D9:E9" si="0">SUM(D10:D15)</f>
        <v>0</v>
      </c>
      <c r="E9" s="319">
        <f t="shared" si="0"/>
        <v>0</v>
      </c>
    </row>
    <row r="10" spans="1:5">
      <c r="A10" s="2" t="s">
        <v>10</v>
      </c>
      <c r="B10" s="388" t="s">
        <v>1562</v>
      </c>
      <c r="C10" s="328">
        <f>'Gaz etap I'!F65</f>
        <v>0</v>
      </c>
      <c r="D10" s="328">
        <f t="shared" ref="D10:D15" si="1">ROUND(C10*0.23,2)</f>
        <v>0</v>
      </c>
      <c r="E10" s="329">
        <f t="shared" ref="E10:E15" si="2">ROUND(C10+D10,2)</f>
        <v>0</v>
      </c>
    </row>
    <row r="11" spans="1:5">
      <c r="A11" s="2" t="s">
        <v>11</v>
      </c>
      <c r="B11" s="388" t="s">
        <v>1561</v>
      </c>
      <c r="C11" s="328">
        <f>'Gaz etap II'!F92</f>
        <v>0</v>
      </c>
      <c r="D11" s="3">
        <f t="shared" si="1"/>
        <v>0</v>
      </c>
      <c r="E11" s="4">
        <f t="shared" si="2"/>
        <v>0</v>
      </c>
    </row>
    <row r="12" spans="1:5">
      <c r="A12" s="2" t="s">
        <v>12</v>
      </c>
      <c r="B12" s="388" t="s">
        <v>5</v>
      </c>
      <c r="C12" s="328">
        <f>KS!F25</f>
        <v>0</v>
      </c>
      <c r="D12" s="3">
        <f t="shared" si="1"/>
        <v>0</v>
      </c>
      <c r="E12" s="4">
        <f t="shared" si="2"/>
        <v>0</v>
      </c>
    </row>
    <row r="13" spans="1:5">
      <c r="A13" s="2" t="s">
        <v>13</v>
      </c>
      <c r="B13" s="388" t="s">
        <v>6</v>
      </c>
      <c r="C13" s="328">
        <f>KD!F45</f>
        <v>0</v>
      </c>
      <c r="D13" s="3">
        <f t="shared" si="1"/>
        <v>0</v>
      </c>
      <c r="E13" s="4">
        <f t="shared" si="2"/>
        <v>0</v>
      </c>
    </row>
    <row r="14" spans="1:5">
      <c r="A14" s="2" t="s">
        <v>14</v>
      </c>
      <c r="B14" s="388" t="s">
        <v>7</v>
      </c>
      <c r="C14" s="328">
        <f>KO!F25</f>
        <v>0</v>
      </c>
      <c r="D14" s="3">
        <f t="shared" si="1"/>
        <v>0</v>
      </c>
      <c r="E14" s="4">
        <f t="shared" si="2"/>
        <v>0</v>
      </c>
    </row>
    <row r="15" spans="1:5">
      <c r="A15" s="2" t="s">
        <v>15</v>
      </c>
      <c r="B15" s="388" t="s">
        <v>8</v>
      </c>
      <c r="C15" s="328">
        <f>WOD!F39</f>
        <v>0</v>
      </c>
      <c r="D15" s="3">
        <f t="shared" si="1"/>
        <v>0</v>
      </c>
      <c r="E15" s="4">
        <f t="shared" si="2"/>
        <v>0</v>
      </c>
    </row>
    <row r="16" spans="1:5" s="257" customFormat="1">
      <c r="A16" s="316">
        <v>4</v>
      </c>
      <c r="B16" s="320" t="s">
        <v>1560</v>
      </c>
      <c r="C16" s="321">
        <f>SUM(C17:C20)</f>
        <v>0</v>
      </c>
      <c r="D16" s="321">
        <f t="shared" ref="D16:E16" si="3">SUM(D17:D20)</f>
        <v>0</v>
      </c>
      <c r="E16" s="322">
        <f t="shared" si="3"/>
        <v>0</v>
      </c>
    </row>
    <row r="17" spans="1:6">
      <c r="A17" s="2" t="s">
        <v>10</v>
      </c>
      <c r="B17" s="388" t="s">
        <v>1777</v>
      </c>
      <c r="C17" s="328">
        <f>TK_Orange!L36</f>
        <v>0</v>
      </c>
      <c r="D17" s="3">
        <f t="shared" ref="D17:D20" si="4">ROUND(C17*0.23,2)</f>
        <v>0</v>
      </c>
      <c r="E17" s="4">
        <f t="shared" ref="E17:E20" si="5">ROUND(C17+D17,2)</f>
        <v>0</v>
      </c>
    </row>
    <row r="18" spans="1:6">
      <c r="A18" s="2" t="s">
        <v>11</v>
      </c>
      <c r="B18" s="388" t="s">
        <v>1778</v>
      </c>
      <c r="C18" s="328">
        <f>TK_Fiberhost!L32</f>
        <v>0</v>
      </c>
      <c r="D18" s="3">
        <f t="shared" si="4"/>
        <v>0</v>
      </c>
      <c r="E18" s="4">
        <f t="shared" si="5"/>
        <v>0</v>
      </c>
    </row>
    <row r="19" spans="1:6">
      <c r="A19" s="2" t="s">
        <v>12</v>
      </c>
      <c r="B19" s="388" t="s">
        <v>1559</v>
      </c>
      <c r="C19" s="328">
        <f>IE_KT!G20</f>
        <v>0</v>
      </c>
      <c r="D19" s="3">
        <f t="shared" si="4"/>
        <v>0</v>
      </c>
      <c r="E19" s="4">
        <f t="shared" si="5"/>
        <v>0</v>
      </c>
    </row>
    <row r="20" spans="1:6">
      <c r="A20" s="2" t="s">
        <v>13</v>
      </c>
      <c r="B20" s="388" t="s">
        <v>9</v>
      </c>
      <c r="C20" s="328">
        <f>IE_Monit!G38</f>
        <v>0</v>
      </c>
      <c r="D20" s="3">
        <f t="shared" si="4"/>
        <v>0</v>
      </c>
      <c r="E20" s="4">
        <f t="shared" si="5"/>
        <v>0</v>
      </c>
    </row>
    <row r="21" spans="1:6" s="257" customFormat="1">
      <c r="A21" s="316">
        <v>5</v>
      </c>
      <c r="B21" s="320" t="s">
        <v>1558</v>
      </c>
      <c r="C21" s="321">
        <f>SUM(C22:C23)</f>
        <v>0</v>
      </c>
      <c r="D21" s="318">
        <f t="shared" ref="D21:E21" si="6">SUM(D22:D23)</f>
        <v>0</v>
      </c>
      <c r="E21" s="319">
        <f t="shared" si="6"/>
        <v>0</v>
      </c>
    </row>
    <row r="22" spans="1:6">
      <c r="A22" s="2" t="s">
        <v>10</v>
      </c>
      <c r="B22" s="388" t="s">
        <v>1776</v>
      </c>
      <c r="C22" s="328">
        <f>IE_EOperator!G419</f>
        <v>0</v>
      </c>
      <c r="D22" s="3">
        <f t="shared" ref="D22:D26" si="7">ROUND(C22*0.23,2)</f>
        <v>0</v>
      </c>
      <c r="E22" s="4">
        <f t="shared" ref="E22:E26" si="8">ROUND(C22+D22,2)</f>
        <v>0</v>
      </c>
    </row>
    <row r="23" spans="1:6">
      <c r="A23" s="2" t="s">
        <v>11</v>
      </c>
      <c r="B23" s="388" t="s">
        <v>1775</v>
      </c>
      <c r="C23" s="355">
        <f>IE_EOświetlenie!G29</f>
        <v>0</v>
      </c>
      <c r="D23" s="328">
        <f>IE_Oświetlenie!G53</f>
        <v>0</v>
      </c>
      <c r="E23" s="4">
        <f t="shared" si="8"/>
        <v>0</v>
      </c>
      <c r="F23" s="356"/>
    </row>
    <row r="24" spans="1:6" s="257" customFormat="1">
      <c r="A24" s="316">
        <v>6</v>
      </c>
      <c r="B24" s="320" t="s">
        <v>16</v>
      </c>
      <c r="C24" s="318">
        <f>Kolej!G9</f>
        <v>0</v>
      </c>
      <c r="D24" s="318">
        <f t="shared" si="7"/>
        <v>0</v>
      </c>
      <c r="E24" s="4">
        <f t="shared" si="8"/>
        <v>0</v>
      </c>
    </row>
    <row r="25" spans="1:6" s="257" customFormat="1">
      <c r="A25" s="316">
        <v>7</v>
      </c>
      <c r="B25" s="317" t="s">
        <v>1557</v>
      </c>
      <c r="C25" s="323">
        <f>Zieleń!G46</f>
        <v>0</v>
      </c>
      <c r="D25" s="318">
        <f>ROUND(C25*0.23,2)</f>
        <v>0</v>
      </c>
      <c r="E25" s="319">
        <f>ROUND(C25+D25,2)</f>
        <v>0</v>
      </c>
    </row>
    <row r="26" spans="1:6" s="257" customFormat="1" ht="45.75" thickBot="1">
      <c r="A26" s="324">
        <v>8</v>
      </c>
      <c r="B26" s="325" t="s">
        <v>1760</v>
      </c>
      <c r="C26" s="326">
        <v>0</v>
      </c>
      <c r="D26" s="326">
        <f t="shared" si="7"/>
        <v>0</v>
      </c>
      <c r="E26" s="327">
        <f t="shared" si="8"/>
        <v>0</v>
      </c>
    </row>
    <row r="27" spans="1:6" s="252" customFormat="1" ht="20.100000000000001" customHeight="1" thickTop="1" thickBot="1">
      <c r="A27" s="250"/>
      <c r="B27" s="251" t="s">
        <v>1783</v>
      </c>
      <c r="C27" s="240">
        <f>C26+C25+C24+C21+C16+C9+C8+C7</f>
        <v>0</v>
      </c>
      <c r="D27" s="240">
        <f t="shared" ref="D27" si="9">D26+D25+D24+D21+D16+D9+D8+D7</f>
        <v>0</v>
      </c>
      <c r="E27" s="256">
        <f>E26+E25+E24+E21+E16+E9+E8+E7</f>
        <v>0</v>
      </c>
    </row>
    <row r="28" spans="1:6" s="249" customFormat="1" ht="20.100000000000001" customHeight="1" thickBot="1">
      <c r="A28" s="236" t="s">
        <v>1556</v>
      </c>
      <c r="B28" s="253" t="s">
        <v>1784</v>
      </c>
      <c r="C28" s="254"/>
      <c r="D28" s="254"/>
      <c r="E28" s="255"/>
    </row>
    <row r="29" spans="1:6" s="257" customFormat="1" ht="15.75" thickTop="1">
      <c r="A29" s="357">
        <v>1</v>
      </c>
      <c r="B29" s="358" t="s">
        <v>1555</v>
      </c>
      <c r="C29" s="359">
        <v>0</v>
      </c>
      <c r="D29" s="360">
        <f t="shared" ref="D29:D48" si="10">ROUND(C29*0.23,2)</f>
        <v>0</v>
      </c>
      <c r="E29" s="361">
        <f t="shared" ref="E29:E48" si="11">ROUND(C29+D29,2)</f>
        <v>0</v>
      </c>
    </row>
    <row r="30" spans="1:6" s="257" customFormat="1">
      <c r="A30" s="362">
        <v>2</v>
      </c>
      <c r="B30" s="363" t="s">
        <v>1554</v>
      </c>
      <c r="C30" s="364">
        <f>SUM(C31:C33)</f>
        <v>0</v>
      </c>
      <c r="D30" s="365">
        <f t="shared" si="10"/>
        <v>0</v>
      </c>
      <c r="E30" s="366">
        <f t="shared" si="11"/>
        <v>0</v>
      </c>
    </row>
    <row r="31" spans="1:6">
      <c r="A31" s="367"/>
      <c r="B31" s="389" t="s">
        <v>1549</v>
      </c>
      <c r="C31" s="387">
        <f>Mielżyńskich!G46</f>
        <v>0</v>
      </c>
      <c r="D31" s="392">
        <f t="shared" si="10"/>
        <v>0</v>
      </c>
      <c r="E31" s="393">
        <f t="shared" si="11"/>
        <v>0</v>
      </c>
    </row>
    <row r="32" spans="1:6">
      <c r="A32" s="367"/>
      <c r="B32" s="389" t="s">
        <v>1548</v>
      </c>
      <c r="C32" s="387">
        <f>Mielżyńskich!G50</f>
        <v>0</v>
      </c>
      <c r="D32" s="392">
        <f t="shared" si="10"/>
        <v>0</v>
      </c>
      <c r="E32" s="393">
        <f t="shared" si="11"/>
        <v>0</v>
      </c>
    </row>
    <row r="33" spans="1:5">
      <c r="A33" s="367"/>
      <c r="B33" s="389" t="s">
        <v>1553</v>
      </c>
      <c r="C33" s="387">
        <f>Mielżyńskich!G51</f>
        <v>0</v>
      </c>
      <c r="D33" s="392">
        <f t="shared" si="10"/>
        <v>0</v>
      </c>
      <c r="E33" s="393">
        <f t="shared" si="11"/>
        <v>0</v>
      </c>
    </row>
    <row r="34" spans="1:5" s="257" customFormat="1">
      <c r="A34" s="362">
        <v>3</v>
      </c>
      <c r="B34" s="363" t="s">
        <v>1552</v>
      </c>
      <c r="C34" s="384">
        <f>SUM(C35:C39)</f>
        <v>0</v>
      </c>
      <c r="D34" s="368">
        <f t="shared" si="10"/>
        <v>0</v>
      </c>
      <c r="E34" s="369">
        <f t="shared" si="11"/>
        <v>0</v>
      </c>
    </row>
    <row r="35" spans="1:5">
      <c r="A35" s="367"/>
      <c r="B35" s="389" t="s">
        <v>1549</v>
      </c>
      <c r="C35" s="387">
        <f>Chłapowskiego!G52</f>
        <v>0</v>
      </c>
      <c r="D35" s="392">
        <f t="shared" si="10"/>
        <v>0</v>
      </c>
      <c r="E35" s="393">
        <f t="shared" si="11"/>
        <v>0</v>
      </c>
    </row>
    <row r="36" spans="1:5">
      <c r="A36" s="367"/>
      <c r="B36" s="389" t="s">
        <v>1548</v>
      </c>
      <c r="C36" s="387">
        <f>Chłapowskiego!G56</f>
        <v>0</v>
      </c>
      <c r="D36" s="392">
        <f t="shared" si="10"/>
        <v>0</v>
      </c>
      <c r="E36" s="393">
        <f t="shared" si="11"/>
        <v>0</v>
      </c>
    </row>
    <row r="37" spans="1:5">
      <c r="A37" s="367"/>
      <c r="B37" s="389" t="s">
        <v>1547</v>
      </c>
      <c r="C37" s="387">
        <f>Chłapowskiego!G57</f>
        <v>0</v>
      </c>
      <c r="D37" s="392">
        <f t="shared" si="10"/>
        <v>0</v>
      </c>
      <c r="E37" s="393">
        <f t="shared" si="11"/>
        <v>0</v>
      </c>
    </row>
    <row r="38" spans="1:5">
      <c r="A38" s="367"/>
      <c r="B38" s="389" t="s">
        <v>1609</v>
      </c>
      <c r="C38" s="387">
        <f>Chłapowskiego!G58</f>
        <v>0</v>
      </c>
      <c r="D38" s="392">
        <f t="shared" si="10"/>
        <v>0</v>
      </c>
      <c r="E38" s="393">
        <f t="shared" si="11"/>
        <v>0</v>
      </c>
    </row>
    <row r="39" spans="1:5">
      <c r="A39" s="367"/>
      <c r="B39" s="389" t="s">
        <v>1610</v>
      </c>
      <c r="C39" s="387">
        <f>Chłapowskiego!G59</f>
        <v>0</v>
      </c>
      <c r="D39" s="392">
        <f t="shared" si="10"/>
        <v>0</v>
      </c>
      <c r="E39" s="393">
        <f t="shared" si="11"/>
        <v>0</v>
      </c>
    </row>
    <row r="40" spans="1:5" s="257" customFormat="1">
      <c r="A40" s="362">
        <v>4</v>
      </c>
      <c r="B40" s="363" t="s">
        <v>1551</v>
      </c>
      <c r="C40" s="385">
        <f>SUM(C41:C42)</f>
        <v>0</v>
      </c>
      <c r="D40" s="368">
        <f t="shared" si="10"/>
        <v>0</v>
      </c>
      <c r="E40" s="369">
        <f t="shared" si="11"/>
        <v>0</v>
      </c>
    </row>
    <row r="41" spans="1:5">
      <c r="A41" s="367"/>
      <c r="B41" s="389" t="s">
        <v>1549</v>
      </c>
      <c r="C41" s="386">
        <f>Pankiewicza!G36</f>
        <v>0</v>
      </c>
      <c r="D41" s="392">
        <f t="shared" si="10"/>
        <v>0</v>
      </c>
      <c r="E41" s="393">
        <f t="shared" si="11"/>
        <v>0</v>
      </c>
    </row>
    <row r="42" spans="1:5">
      <c r="A42" s="367"/>
      <c r="B42" s="389" t="s">
        <v>1548</v>
      </c>
      <c r="C42" s="386">
        <f>Pankiewicza!G40</f>
        <v>0</v>
      </c>
      <c r="D42" s="392">
        <f t="shared" si="10"/>
        <v>0</v>
      </c>
      <c r="E42" s="393">
        <f t="shared" si="11"/>
        <v>0</v>
      </c>
    </row>
    <row r="43" spans="1:5" s="257" customFormat="1">
      <c r="A43" s="362">
        <v>5</v>
      </c>
      <c r="B43" s="363" t="s">
        <v>1550</v>
      </c>
      <c r="C43" s="385">
        <f>SUM(C44:C47)</f>
        <v>0</v>
      </c>
      <c r="D43" s="365">
        <f t="shared" si="10"/>
        <v>0</v>
      </c>
      <c r="E43" s="366">
        <f t="shared" si="11"/>
        <v>0</v>
      </c>
    </row>
    <row r="44" spans="1:5">
      <c r="A44" s="370"/>
      <c r="B44" s="390" t="s">
        <v>1549</v>
      </c>
      <c r="C44" s="387">
        <f>Pułaski!G35</f>
        <v>0</v>
      </c>
      <c r="D44" s="392">
        <f t="shared" si="10"/>
        <v>0</v>
      </c>
      <c r="E44" s="393">
        <f t="shared" si="11"/>
        <v>0</v>
      </c>
    </row>
    <row r="45" spans="1:5">
      <c r="A45" s="367"/>
      <c r="B45" s="389" t="s">
        <v>1548</v>
      </c>
      <c r="C45" s="387">
        <f>Pułaski!G39</f>
        <v>0</v>
      </c>
      <c r="D45" s="392">
        <f t="shared" si="10"/>
        <v>0</v>
      </c>
      <c r="E45" s="393">
        <f t="shared" si="11"/>
        <v>0</v>
      </c>
    </row>
    <row r="46" spans="1:5">
      <c r="A46" s="367"/>
      <c r="B46" s="389" t="s">
        <v>1547</v>
      </c>
      <c r="C46" s="387">
        <f>Pułaski!G40</f>
        <v>0</v>
      </c>
      <c r="D46" s="392">
        <f t="shared" si="10"/>
        <v>0</v>
      </c>
      <c r="E46" s="393">
        <f t="shared" si="11"/>
        <v>0</v>
      </c>
    </row>
    <row r="47" spans="1:5">
      <c r="A47" s="371"/>
      <c r="B47" s="391" t="s">
        <v>1546</v>
      </c>
      <c r="C47" s="387">
        <f>Pułaski!G41</f>
        <v>0</v>
      </c>
      <c r="D47" s="394">
        <f t="shared" si="10"/>
        <v>0</v>
      </c>
      <c r="E47" s="395">
        <f t="shared" si="11"/>
        <v>0</v>
      </c>
    </row>
    <row r="48" spans="1:5" s="257" customFormat="1" ht="45.75" thickBot="1">
      <c r="A48" s="372">
        <v>6</v>
      </c>
      <c r="B48" s="373" t="s">
        <v>1761</v>
      </c>
      <c r="C48" s="374">
        <f>ROUND((C30+C34+C40+C43)*0.05,2)</f>
        <v>0</v>
      </c>
      <c r="D48" s="374">
        <f t="shared" si="10"/>
        <v>0</v>
      </c>
      <c r="E48" s="375">
        <f t="shared" si="11"/>
        <v>0</v>
      </c>
    </row>
    <row r="49" spans="1:5" s="252" customFormat="1" ht="20.100000000000001" customHeight="1" thickTop="1" thickBot="1">
      <c r="A49" s="376"/>
      <c r="B49" s="377" t="s">
        <v>1785</v>
      </c>
      <c r="C49" s="378">
        <f>SUM(C29+C30+C34+C40+C43+C48)</f>
        <v>0</v>
      </c>
      <c r="D49" s="378">
        <f>SUM(D29+D30+D34+D40+D43+D48)</f>
        <v>0</v>
      </c>
      <c r="E49" s="379">
        <f>SUM(E29+E30+E34+E40+E43+E48)</f>
        <v>0</v>
      </c>
    </row>
    <row r="50" spans="1:5" s="241" customFormat="1" ht="24.75" customHeight="1" thickBot="1">
      <c r="A50" s="380"/>
      <c r="B50" s="381" t="s">
        <v>1786</v>
      </c>
      <c r="C50" s="382">
        <f>C49+C27</f>
        <v>0</v>
      </c>
      <c r="D50" s="382">
        <f>D49+D27</f>
        <v>0</v>
      </c>
      <c r="E50" s="383">
        <f>E49+E27</f>
        <v>0</v>
      </c>
    </row>
    <row r="51" spans="1:5">
      <c r="E51" s="242"/>
    </row>
  </sheetData>
  <mergeCells count="5">
    <mergeCell ref="A3:A4"/>
    <mergeCell ref="B3:B4"/>
    <mergeCell ref="C3:E3"/>
    <mergeCell ref="A1:E1"/>
    <mergeCell ref="A2:E2"/>
  </mergeCells>
  <pageMargins left="0.51181102362204722" right="0.31496062992125984" top="0.55118110236220474" bottom="0.35433070866141736" header="0.31496062992125984" footer="0.31496062992125984"/>
  <pageSetup paperSize="9" scale="8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287F-D279-4EE2-A51B-2771E61B1B9B}">
  <sheetPr>
    <pageSetUpPr fitToPage="1"/>
  </sheetPr>
  <dimension ref="A1:M37"/>
  <sheetViews>
    <sheetView workbookViewId="0">
      <selection activeCell="A2" sqref="A2:L3"/>
    </sheetView>
  </sheetViews>
  <sheetFormatPr defaultRowHeight="12.75"/>
  <cols>
    <col min="1" max="1" width="6.5703125" style="114" customWidth="1"/>
    <col min="2" max="3" width="10.7109375" style="113" hidden="1" customWidth="1"/>
    <col min="4" max="4" width="15.7109375" style="114" customWidth="1"/>
    <col min="5" max="5" width="49.85546875" style="113" customWidth="1"/>
    <col min="6" max="6" width="30.7109375" style="113" hidden="1" customWidth="1"/>
    <col min="7" max="7" width="10.7109375" style="113" hidden="1" customWidth="1"/>
    <col min="8" max="8" width="7.5703125" style="112" customWidth="1"/>
    <col min="9" max="9" width="5.28515625" style="112" customWidth="1"/>
    <col min="10" max="10" width="7.28515625" style="112" customWidth="1"/>
    <col min="11" max="11" width="11" style="112" customWidth="1"/>
    <col min="12" max="12" width="14.7109375" style="112" bestFit="1" customWidth="1"/>
    <col min="13" max="13" width="9.42578125" style="112" customWidth="1"/>
    <col min="14" max="16384" width="9.140625" style="112"/>
  </cols>
  <sheetData>
    <row r="1" spans="1:12" s="121" customFormat="1" ht="23.25" customHeight="1">
      <c r="A1" s="461" t="s">
        <v>387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</row>
    <row r="2" spans="1:12" s="120" customFormat="1" ht="18" customHeight="1">
      <c r="A2" s="462" t="s">
        <v>1779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</row>
    <row r="3" spans="1:12" s="119" customFormat="1" ht="12.75" customHeight="1">
      <c r="A3" s="462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</row>
    <row r="4" spans="1:12" ht="18" customHeight="1">
      <c r="A4" s="463" t="s">
        <v>656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</row>
    <row r="5" spans="1:12" ht="12.75" customHeight="1">
      <c r="A5" s="463"/>
      <c r="B5" s="463"/>
      <c r="C5" s="463"/>
      <c r="D5" s="463"/>
      <c r="E5" s="463"/>
      <c r="F5" s="463"/>
      <c r="G5" s="463"/>
      <c r="H5" s="463"/>
      <c r="I5" s="463"/>
      <c r="J5" s="463"/>
      <c r="K5" s="463"/>
      <c r="L5" s="463"/>
    </row>
    <row r="6" spans="1:12" ht="37.5" customHeight="1">
      <c r="A6" s="118" t="s">
        <v>655</v>
      </c>
      <c r="B6" s="118" t="s">
        <v>654</v>
      </c>
      <c r="C6" s="118" t="s">
        <v>653</v>
      </c>
      <c r="D6" s="118" t="s">
        <v>652</v>
      </c>
      <c r="E6" s="118" t="s">
        <v>651</v>
      </c>
      <c r="F6" s="118" t="s">
        <v>650</v>
      </c>
      <c r="G6" s="118" t="s">
        <v>649</v>
      </c>
      <c r="H6" s="118" t="s">
        <v>648</v>
      </c>
      <c r="I6" s="118" t="s">
        <v>23</v>
      </c>
      <c r="J6" s="118" t="s">
        <v>647</v>
      </c>
      <c r="K6" s="118" t="s">
        <v>646</v>
      </c>
      <c r="L6" s="118" t="s">
        <v>24</v>
      </c>
    </row>
    <row r="7" spans="1:12" ht="38.25">
      <c r="A7" s="282"/>
      <c r="B7" s="283" t="s">
        <v>643</v>
      </c>
      <c r="C7" s="283">
        <v>5.0999999999999996</v>
      </c>
      <c r="D7" s="284" t="s">
        <v>645</v>
      </c>
      <c r="E7" s="285" t="s">
        <v>644</v>
      </c>
      <c r="F7" s="283"/>
      <c r="G7" s="283"/>
      <c r="H7" s="286"/>
      <c r="I7" s="286"/>
      <c r="J7" s="286"/>
      <c r="K7" s="286"/>
      <c r="L7" s="286"/>
    </row>
    <row r="8" spans="1:12" ht="26.25" customHeight="1">
      <c r="A8" s="287" t="s">
        <v>25</v>
      </c>
      <c r="B8" s="283" t="s">
        <v>643</v>
      </c>
      <c r="C8" s="283"/>
      <c r="D8" s="284" t="s">
        <v>642</v>
      </c>
      <c r="E8" s="285" t="s">
        <v>641</v>
      </c>
      <c r="F8" s="283"/>
      <c r="G8" s="283"/>
      <c r="H8" s="286"/>
      <c r="I8" s="286"/>
      <c r="J8" s="286"/>
      <c r="K8" s="286"/>
      <c r="L8" s="286"/>
    </row>
    <row r="9" spans="1:12" ht="15.75" customHeight="1">
      <c r="A9" s="287" t="s">
        <v>640</v>
      </c>
      <c r="B9" s="283" t="s">
        <v>639</v>
      </c>
      <c r="C9" s="283" t="s">
        <v>559</v>
      </c>
      <c r="D9" s="282"/>
      <c r="E9" s="285" t="s">
        <v>638</v>
      </c>
      <c r="F9" s="283"/>
      <c r="G9" s="283"/>
      <c r="H9" s="286"/>
      <c r="I9" s="286"/>
      <c r="J9" s="286"/>
      <c r="K9" s="286"/>
      <c r="L9" s="286"/>
    </row>
    <row r="10" spans="1:12" ht="30">
      <c r="A10" s="288" t="s">
        <v>637</v>
      </c>
      <c r="B10" s="289"/>
      <c r="C10" s="283" t="s">
        <v>559</v>
      </c>
      <c r="D10" s="290" t="s">
        <v>636</v>
      </c>
      <c r="E10" s="289" t="s">
        <v>635</v>
      </c>
      <c r="F10" s="289"/>
      <c r="G10" s="289"/>
      <c r="H10" s="1" t="s">
        <v>320</v>
      </c>
      <c r="I10" s="1">
        <v>1</v>
      </c>
      <c r="J10" s="1">
        <v>1</v>
      </c>
      <c r="K10" s="307">
        <v>0</v>
      </c>
      <c r="L10" s="307">
        <f>K10*I10</f>
        <v>0</v>
      </c>
    </row>
    <row r="11" spans="1:12" ht="30">
      <c r="A11" s="288" t="s">
        <v>634</v>
      </c>
      <c r="B11" s="289"/>
      <c r="C11" s="283" t="s">
        <v>559</v>
      </c>
      <c r="D11" s="290" t="s">
        <v>631</v>
      </c>
      <c r="E11" s="289" t="s">
        <v>633</v>
      </c>
      <c r="F11" s="289"/>
      <c r="G11" s="289"/>
      <c r="H11" s="1" t="s">
        <v>320</v>
      </c>
      <c r="I11" s="1">
        <v>6</v>
      </c>
      <c r="J11" s="1">
        <v>1</v>
      </c>
      <c r="K11" s="307">
        <v>0</v>
      </c>
      <c r="L11" s="307">
        <f t="shared" ref="L11:L22" si="0">K11*I11</f>
        <v>0</v>
      </c>
    </row>
    <row r="12" spans="1:12" ht="30">
      <c r="A12" s="288" t="s">
        <v>632</v>
      </c>
      <c r="B12" s="289"/>
      <c r="C12" s="283" t="s">
        <v>559</v>
      </c>
      <c r="D12" s="290" t="s">
        <v>631</v>
      </c>
      <c r="E12" s="289" t="s">
        <v>630</v>
      </c>
      <c r="F12" s="289"/>
      <c r="G12" s="289"/>
      <c r="H12" s="1" t="s">
        <v>320</v>
      </c>
      <c r="I12" s="1">
        <v>1</v>
      </c>
      <c r="J12" s="1">
        <v>1</v>
      </c>
      <c r="K12" s="307">
        <v>0</v>
      </c>
      <c r="L12" s="307">
        <f t="shared" si="0"/>
        <v>0</v>
      </c>
    </row>
    <row r="13" spans="1:12" ht="45">
      <c r="A13" s="288" t="s">
        <v>629</v>
      </c>
      <c r="B13" s="289"/>
      <c r="C13" s="283" t="s">
        <v>559</v>
      </c>
      <c r="D13" s="290" t="s">
        <v>628</v>
      </c>
      <c r="E13" s="289" t="s">
        <v>627</v>
      </c>
      <c r="F13" s="289"/>
      <c r="G13" s="289"/>
      <c r="H13" s="1" t="s">
        <v>320</v>
      </c>
      <c r="I13" s="1">
        <v>6</v>
      </c>
      <c r="J13" s="1">
        <v>1</v>
      </c>
      <c r="K13" s="307">
        <v>0</v>
      </c>
      <c r="L13" s="307">
        <f t="shared" si="0"/>
        <v>0</v>
      </c>
    </row>
    <row r="14" spans="1:12" ht="30">
      <c r="A14" s="288" t="s">
        <v>626</v>
      </c>
      <c r="B14" s="289"/>
      <c r="C14" s="283" t="s">
        <v>559</v>
      </c>
      <c r="D14" s="290" t="s">
        <v>625</v>
      </c>
      <c r="E14" s="289" t="s">
        <v>624</v>
      </c>
      <c r="F14" s="289"/>
      <c r="G14" s="289"/>
      <c r="H14" s="1" t="s">
        <v>320</v>
      </c>
      <c r="I14" s="1">
        <v>1</v>
      </c>
      <c r="J14" s="1">
        <v>1</v>
      </c>
      <c r="K14" s="307">
        <v>0</v>
      </c>
      <c r="L14" s="307">
        <f t="shared" si="0"/>
        <v>0</v>
      </c>
    </row>
    <row r="15" spans="1:12" ht="75">
      <c r="A15" s="288" t="s">
        <v>623</v>
      </c>
      <c r="B15" s="289" t="s">
        <v>622</v>
      </c>
      <c r="C15" s="283" t="s">
        <v>559</v>
      </c>
      <c r="D15" s="290" t="s">
        <v>621</v>
      </c>
      <c r="E15" s="289" t="s">
        <v>620</v>
      </c>
      <c r="F15" s="289"/>
      <c r="G15" s="289"/>
      <c r="H15" s="1" t="s">
        <v>320</v>
      </c>
      <c r="I15" s="1">
        <v>8</v>
      </c>
      <c r="J15" s="1">
        <v>1</v>
      </c>
      <c r="K15" s="307">
        <v>0</v>
      </c>
      <c r="L15" s="307">
        <f t="shared" si="0"/>
        <v>0</v>
      </c>
    </row>
    <row r="16" spans="1:12" ht="60">
      <c r="A16" s="288" t="s">
        <v>619</v>
      </c>
      <c r="B16" s="289" t="s">
        <v>618</v>
      </c>
      <c r="C16" s="283" t="s">
        <v>559</v>
      </c>
      <c r="D16" s="290" t="s">
        <v>617</v>
      </c>
      <c r="E16" s="289" t="s">
        <v>616</v>
      </c>
      <c r="F16" s="289"/>
      <c r="G16" s="289"/>
      <c r="H16" s="1" t="s">
        <v>42</v>
      </c>
      <c r="I16" s="1">
        <v>5499</v>
      </c>
      <c r="J16" s="1">
        <v>1</v>
      </c>
      <c r="K16" s="307">
        <v>0</v>
      </c>
      <c r="L16" s="307">
        <f t="shared" si="0"/>
        <v>0</v>
      </c>
    </row>
    <row r="17" spans="1:13" ht="75">
      <c r="A17" s="288" t="s">
        <v>615</v>
      </c>
      <c r="B17" s="289"/>
      <c r="C17" s="283" t="s">
        <v>559</v>
      </c>
      <c r="D17" s="290" t="s">
        <v>614</v>
      </c>
      <c r="E17" s="289" t="s">
        <v>613</v>
      </c>
      <c r="F17" s="289"/>
      <c r="G17" s="289"/>
      <c r="H17" s="1" t="s">
        <v>42</v>
      </c>
      <c r="I17" s="1">
        <v>56</v>
      </c>
      <c r="J17" s="1">
        <v>1</v>
      </c>
      <c r="K17" s="307">
        <v>0</v>
      </c>
      <c r="L17" s="307">
        <f t="shared" si="0"/>
        <v>0</v>
      </c>
    </row>
    <row r="18" spans="1:13" ht="75">
      <c r="A18" s="288" t="s">
        <v>612</v>
      </c>
      <c r="B18" s="289"/>
      <c r="C18" s="283" t="s">
        <v>559</v>
      </c>
      <c r="D18" s="290" t="s">
        <v>611</v>
      </c>
      <c r="E18" s="289" t="s">
        <v>610</v>
      </c>
      <c r="F18" s="289"/>
      <c r="G18" s="289"/>
      <c r="H18" s="1" t="s">
        <v>320</v>
      </c>
      <c r="I18" s="1">
        <v>1</v>
      </c>
      <c r="J18" s="1">
        <v>1</v>
      </c>
      <c r="K18" s="307">
        <v>0</v>
      </c>
      <c r="L18" s="307">
        <f t="shared" si="0"/>
        <v>0</v>
      </c>
    </row>
    <row r="19" spans="1:13" ht="75">
      <c r="A19" s="288" t="s">
        <v>609</v>
      </c>
      <c r="B19" s="289"/>
      <c r="C19" s="283" t="s">
        <v>559</v>
      </c>
      <c r="D19" s="290" t="s">
        <v>608</v>
      </c>
      <c r="E19" s="289" t="s">
        <v>607</v>
      </c>
      <c r="F19" s="289"/>
      <c r="G19" s="289"/>
      <c r="H19" s="1" t="s">
        <v>42</v>
      </c>
      <c r="I19" s="1">
        <v>24</v>
      </c>
      <c r="J19" s="1">
        <v>1</v>
      </c>
      <c r="K19" s="307">
        <v>0</v>
      </c>
      <c r="L19" s="307">
        <f t="shared" si="0"/>
        <v>0</v>
      </c>
    </row>
    <row r="20" spans="1:13" ht="60">
      <c r="A20" s="288" t="s">
        <v>606</v>
      </c>
      <c r="B20" s="289"/>
      <c r="C20" s="283" t="s">
        <v>559</v>
      </c>
      <c r="D20" s="290" t="s">
        <v>605</v>
      </c>
      <c r="E20" s="289" t="s">
        <v>604</v>
      </c>
      <c r="F20" s="289"/>
      <c r="G20" s="289"/>
      <c r="H20" s="1" t="s">
        <v>320</v>
      </c>
      <c r="I20" s="1">
        <v>1</v>
      </c>
      <c r="J20" s="1">
        <v>1</v>
      </c>
      <c r="K20" s="307">
        <v>0</v>
      </c>
      <c r="L20" s="307">
        <f t="shared" si="0"/>
        <v>0</v>
      </c>
    </row>
    <row r="21" spans="1:13" ht="60">
      <c r="A21" s="288" t="s">
        <v>603</v>
      </c>
      <c r="B21" s="289"/>
      <c r="C21" s="283" t="s">
        <v>559</v>
      </c>
      <c r="D21" s="290" t="s">
        <v>600</v>
      </c>
      <c r="E21" s="289" t="s">
        <v>602</v>
      </c>
      <c r="F21" s="289"/>
      <c r="G21" s="289"/>
      <c r="H21" s="1" t="s">
        <v>42</v>
      </c>
      <c r="I21" s="1">
        <v>88</v>
      </c>
      <c r="J21" s="1">
        <v>1</v>
      </c>
      <c r="K21" s="307">
        <v>0</v>
      </c>
      <c r="L21" s="307">
        <f t="shared" si="0"/>
        <v>0</v>
      </c>
    </row>
    <row r="22" spans="1:13" ht="60">
      <c r="A22" s="288" t="s">
        <v>601</v>
      </c>
      <c r="B22" s="289"/>
      <c r="C22" s="283" t="s">
        <v>559</v>
      </c>
      <c r="D22" s="290" t="s">
        <v>600</v>
      </c>
      <c r="E22" s="289" t="s">
        <v>599</v>
      </c>
      <c r="F22" s="289"/>
      <c r="G22" s="289"/>
      <c r="H22" s="1" t="s">
        <v>42</v>
      </c>
      <c r="I22" s="1">
        <v>166</v>
      </c>
      <c r="J22" s="1">
        <v>1</v>
      </c>
      <c r="K22" s="307">
        <v>0</v>
      </c>
      <c r="L22" s="307">
        <f t="shared" si="0"/>
        <v>0</v>
      </c>
    </row>
    <row r="23" spans="1:13" ht="15">
      <c r="A23" s="288" t="s">
        <v>598</v>
      </c>
      <c r="B23" s="289" t="s">
        <v>560</v>
      </c>
      <c r="C23" s="283" t="s">
        <v>559</v>
      </c>
      <c r="D23" s="290"/>
      <c r="E23" s="285" t="s">
        <v>597</v>
      </c>
      <c r="F23" s="289"/>
      <c r="G23" s="289"/>
      <c r="H23" s="1"/>
      <c r="I23" s="1"/>
      <c r="J23" s="1"/>
      <c r="K23" s="1"/>
      <c r="L23" s="1"/>
    </row>
    <row r="24" spans="1:13" ht="30">
      <c r="A24" s="288" t="s">
        <v>596</v>
      </c>
      <c r="B24" s="289"/>
      <c r="C24" s="283" t="s">
        <v>559</v>
      </c>
      <c r="D24" s="290" t="s">
        <v>595</v>
      </c>
      <c r="E24" s="289" t="s">
        <v>594</v>
      </c>
      <c r="F24" s="289"/>
      <c r="G24" s="289"/>
      <c r="H24" s="1" t="s">
        <v>42</v>
      </c>
      <c r="I24" s="1">
        <v>98</v>
      </c>
      <c r="J24" s="1">
        <v>1</v>
      </c>
      <c r="K24" s="307">
        <v>0</v>
      </c>
      <c r="L24" s="307">
        <f t="shared" ref="L24:L35" si="1">K24*I24</f>
        <v>0</v>
      </c>
    </row>
    <row r="25" spans="1:13" ht="60">
      <c r="A25" s="288" t="s">
        <v>593</v>
      </c>
      <c r="B25" s="289"/>
      <c r="C25" s="283" t="s">
        <v>559</v>
      </c>
      <c r="D25" s="290" t="s">
        <v>592</v>
      </c>
      <c r="E25" s="289" t="s">
        <v>591</v>
      </c>
      <c r="F25" s="289"/>
      <c r="G25" s="289"/>
      <c r="H25" s="1" t="s">
        <v>391</v>
      </c>
      <c r="I25" s="1">
        <v>1.304</v>
      </c>
      <c r="J25" s="1">
        <v>1</v>
      </c>
      <c r="K25" s="307">
        <v>0</v>
      </c>
      <c r="L25" s="307">
        <f t="shared" si="1"/>
        <v>0</v>
      </c>
    </row>
    <row r="26" spans="1:13" ht="60">
      <c r="A26" s="288" t="s">
        <v>590</v>
      </c>
      <c r="B26" s="289"/>
      <c r="C26" s="283" t="s">
        <v>559</v>
      </c>
      <c r="D26" s="290" t="s">
        <v>589</v>
      </c>
      <c r="E26" s="289" t="s">
        <v>588</v>
      </c>
      <c r="F26" s="289"/>
      <c r="G26" s="289"/>
      <c r="H26" s="1" t="s">
        <v>391</v>
      </c>
      <c r="I26" s="1">
        <v>1.304</v>
      </c>
      <c r="J26" s="1">
        <v>1</v>
      </c>
      <c r="K26" s="307">
        <v>0</v>
      </c>
      <c r="L26" s="307">
        <f t="shared" si="1"/>
        <v>0</v>
      </c>
    </row>
    <row r="27" spans="1:13" ht="60">
      <c r="A27" s="288" t="s">
        <v>587</v>
      </c>
      <c r="B27" s="289"/>
      <c r="C27" s="283" t="s">
        <v>559</v>
      </c>
      <c r="D27" s="290" t="s">
        <v>586</v>
      </c>
      <c r="E27" s="289" t="s">
        <v>585</v>
      </c>
      <c r="F27" s="289"/>
      <c r="G27" s="289"/>
      <c r="H27" s="1" t="s">
        <v>581</v>
      </c>
      <c r="I27" s="1">
        <v>2</v>
      </c>
      <c r="J27" s="1">
        <v>1</v>
      </c>
      <c r="K27" s="307">
        <v>0</v>
      </c>
      <c r="L27" s="307">
        <f t="shared" si="1"/>
        <v>0</v>
      </c>
    </row>
    <row r="28" spans="1:13" ht="60">
      <c r="A28" s="288" t="s">
        <v>584</v>
      </c>
      <c r="B28" s="289"/>
      <c r="C28" s="283" t="s">
        <v>559</v>
      </c>
      <c r="D28" s="290" t="s">
        <v>583</v>
      </c>
      <c r="E28" s="289" t="s">
        <v>582</v>
      </c>
      <c r="F28" s="289"/>
      <c r="G28" s="289"/>
      <c r="H28" s="1" t="s">
        <v>581</v>
      </c>
      <c r="I28" s="1">
        <v>30</v>
      </c>
      <c r="J28" s="1">
        <v>1</v>
      </c>
      <c r="K28" s="307">
        <v>0</v>
      </c>
      <c r="L28" s="307">
        <f t="shared" si="1"/>
        <v>0</v>
      </c>
    </row>
    <row r="29" spans="1:13" ht="30">
      <c r="A29" s="288" t="s">
        <v>580</v>
      </c>
      <c r="B29" s="289"/>
      <c r="C29" s="283" t="s">
        <v>559</v>
      </c>
      <c r="D29" s="290" t="s">
        <v>579</v>
      </c>
      <c r="E29" s="289" t="s">
        <v>578</v>
      </c>
      <c r="F29" s="289"/>
      <c r="G29" s="289"/>
      <c r="H29" s="1" t="s">
        <v>320</v>
      </c>
      <c r="I29" s="1">
        <v>2</v>
      </c>
      <c r="J29" s="1">
        <v>1</v>
      </c>
      <c r="K29" s="307">
        <v>0</v>
      </c>
      <c r="L29" s="307">
        <f t="shared" si="1"/>
        <v>0</v>
      </c>
    </row>
    <row r="30" spans="1:13" ht="45">
      <c r="A30" s="288" t="s">
        <v>577</v>
      </c>
      <c r="B30" s="289" t="s">
        <v>560</v>
      </c>
      <c r="C30" s="283" t="s">
        <v>559</v>
      </c>
      <c r="D30" s="290" t="s">
        <v>576</v>
      </c>
      <c r="E30" s="289" t="s">
        <v>575</v>
      </c>
      <c r="F30" s="289"/>
      <c r="G30" s="289"/>
      <c r="H30" s="1" t="s">
        <v>565</v>
      </c>
      <c r="I30" s="1">
        <v>1</v>
      </c>
      <c r="J30" s="1">
        <v>1</v>
      </c>
      <c r="K30" s="307">
        <v>0</v>
      </c>
      <c r="L30" s="307">
        <f t="shared" si="1"/>
        <v>0</v>
      </c>
    </row>
    <row r="31" spans="1:13" ht="60">
      <c r="A31" s="288" t="s">
        <v>574</v>
      </c>
      <c r="B31" s="289" t="s">
        <v>560</v>
      </c>
      <c r="C31" s="283" t="s">
        <v>559</v>
      </c>
      <c r="D31" s="290" t="s">
        <v>573</v>
      </c>
      <c r="E31" s="289" t="s">
        <v>572</v>
      </c>
      <c r="F31" s="289"/>
      <c r="G31" s="289"/>
      <c r="H31" s="1" t="s">
        <v>565</v>
      </c>
      <c r="I31" s="1">
        <v>15</v>
      </c>
      <c r="J31" s="1">
        <v>1</v>
      </c>
      <c r="K31" s="307">
        <v>0</v>
      </c>
      <c r="L31" s="307">
        <f t="shared" si="1"/>
        <v>0</v>
      </c>
    </row>
    <row r="32" spans="1:13" ht="60">
      <c r="A32" s="288" t="s">
        <v>571</v>
      </c>
      <c r="B32" s="289" t="s">
        <v>560</v>
      </c>
      <c r="C32" s="283" t="s">
        <v>559</v>
      </c>
      <c r="D32" s="290" t="s">
        <v>570</v>
      </c>
      <c r="E32" s="289" t="s">
        <v>569</v>
      </c>
      <c r="F32" s="289"/>
      <c r="G32" s="289"/>
      <c r="H32" s="1" t="s">
        <v>565</v>
      </c>
      <c r="I32" s="1">
        <v>1</v>
      </c>
      <c r="J32" s="1">
        <v>1</v>
      </c>
      <c r="K32" s="307">
        <v>0</v>
      </c>
      <c r="L32" s="307">
        <f t="shared" si="1"/>
        <v>0</v>
      </c>
      <c r="M32" s="115"/>
    </row>
    <row r="33" spans="1:12" ht="60">
      <c r="A33" s="288" t="s">
        <v>568</v>
      </c>
      <c r="B33" s="289" t="s">
        <v>560</v>
      </c>
      <c r="C33" s="283" t="s">
        <v>559</v>
      </c>
      <c r="D33" s="290" t="s">
        <v>567</v>
      </c>
      <c r="E33" s="289" t="s">
        <v>566</v>
      </c>
      <c r="F33" s="289"/>
      <c r="G33" s="289"/>
      <c r="H33" s="1" t="s">
        <v>565</v>
      </c>
      <c r="I33" s="1">
        <v>15</v>
      </c>
      <c r="J33" s="1">
        <v>1</v>
      </c>
      <c r="K33" s="307">
        <v>0</v>
      </c>
      <c r="L33" s="307">
        <f t="shared" si="1"/>
        <v>0</v>
      </c>
    </row>
    <row r="34" spans="1:12" ht="60">
      <c r="A34" s="288" t="s">
        <v>564</v>
      </c>
      <c r="B34" s="289" t="s">
        <v>560</v>
      </c>
      <c r="C34" s="283" t="s">
        <v>559</v>
      </c>
      <c r="D34" s="290" t="s">
        <v>563</v>
      </c>
      <c r="E34" s="289" t="s">
        <v>562</v>
      </c>
      <c r="F34" s="289"/>
      <c r="G34" s="289"/>
      <c r="H34" s="1" t="s">
        <v>556</v>
      </c>
      <c r="I34" s="1">
        <v>1</v>
      </c>
      <c r="J34" s="1">
        <v>1</v>
      </c>
      <c r="K34" s="307">
        <v>0</v>
      </c>
      <c r="L34" s="307">
        <f t="shared" si="1"/>
        <v>0</v>
      </c>
    </row>
    <row r="35" spans="1:12" ht="60">
      <c r="A35" s="288" t="s">
        <v>561</v>
      </c>
      <c r="B35" s="289" t="s">
        <v>560</v>
      </c>
      <c r="C35" s="283" t="s">
        <v>559</v>
      </c>
      <c r="D35" s="290" t="s">
        <v>558</v>
      </c>
      <c r="E35" s="289" t="s">
        <v>557</v>
      </c>
      <c r="F35" s="289"/>
      <c r="G35" s="289"/>
      <c r="H35" s="1" t="s">
        <v>556</v>
      </c>
      <c r="I35" s="1">
        <v>15</v>
      </c>
      <c r="J35" s="1">
        <v>1</v>
      </c>
      <c r="K35" s="307">
        <v>0</v>
      </c>
      <c r="L35" s="307">
        <f t="shared" si="1"/>
        <v>0</v>
      </c>
    </row>
    <row r="36" spans="1:12" ht="15.75">
      <c r="A36" s="290"/>
      <c r="B36" s="289"/>
      <c r="C36" s="289"/>
      <c r="D36" s="290"/>
      <c r="E36" s="285"/>
      <c r="F36" s="285"/>
      <c r="G36" s="285"/>
      <c r="H36" s="464" t="s">
        <v>390</v>
      </c>
      <c r="I36" s="464"/>
      <c r="J36" s="464"/>
      <c r="K36" s="464"/>
      <c r="L36" s="117">
        <f>SUM(L10:L35)</f>
        <v>0</v>
      </c>
    </row>
    <row r="37" spans="1:12">
      <c r="E37" s="116"/>
      <c r="F37" s="116"/>
      <c r="G37" s="116"/>
      <c r="H37" s="115"/>
      <c r="I37" s="115"/>
      <c r="J37" s="115"/>
      <c r="K37" s="115"/>
      <c r="L37" s="115"/>
    </row>
  </sheetData>
  <mergeCells count="4">
    <mergeCell ref="A1:L1"/>
    <mergeCell ref="A2:L3"/>
    <mergeCell ref="A4:L5"/>
    <mergeCell ref="H36:K36"/>
  </mergeCells>
  <pageMargins left="0.98425196850393704" right="0.39370078740157483" top="0.39370078740157483" bottom="0.39370078740157483" header="0.11811023622047245" footer="0.11811023622047245"/>
  <pageSetup paperSize="9" scale="7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ABA7D-C1BA-409A-A36F-51721D2A4C62}">
  <sheetPr>
    <pageSetUpPr fitToPage="1"/>
  </sheetPr>
  <dimension ref="A1:M32"/>
  <sheetViews>
    <sheetView workbookViewId="0">
      <selection activeCell="A2" sqref="A2:L3"/>
    </sheetView>
  </sheetViews>
  <sheetFormatPr defaultRowHeight="12.75"/>
  <cols>
    <col min="1" max="1" width="6.85546875" style="114" customWidth="1"/>
    <col min="2" max="3" width="10.7109375" style="113" hidden="1" customWidth="1"/>
    <col min="4" max="4" width="14.28515625" style="114" customWidth="1"/>
    <col min="5" max="5" width="50.7109375" style="113" customWidth="1"/>
    <col min="6" max="6" width="30.7109375" style="113" hidden="1" customWidth="1"/>
    <col min="7" max="7" width="10.7109375" style="113" hidden="1" customWidth="1"/>
    <col min="8" max="8" width="9.85546875" style="112" customWidth="1"/>
    <col min="9" max="9" width="6" style="112" customWidth="1"/>
    <col min="10" max="10" width="6.5703125" style="112" customWidth="1"/>
    <col min="11" max="11" width="10.140625" style="112" customWidth="1"/>
    <col min="12" max="12" width="11.42578125" style="112" bestFit="1" customWidth="1"/>
    <col min="13" max="13" width="9.140625" style="112" customWidth="1"/>
    <col min="14" max="16384" width="9.140625" style="112"/>
  </cols>
  <sheetData>
    <row r="1" spans="1:13" ht="24" customHeight="1">
      <c r="A1" s="461" t="s">
        <v>387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130"/>
    </row>
    <row r="2" spans="1:13" ht="12.75" customHeight="1">
      <c r="A2" s="462" t="s">
        <v>1779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129"/>
    </row>
    <row r="3" spans="1:13" ht="12.75" customHeight="1">
      <c r="A3" s="462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129"/>
    </row>
    <row r="4" spans="1:13" ht="15.75" customHeight="1">
      <c r="A4" s="463" t="s">
        <v>707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128"/>
    </row>
    <row r="5" spans="1:13" ht="12.75" customHeight="1">
      <c r="A5" s="463"/>
      <c r="B5" s="463"/>
      <c r="C5" s="463"/>
      <c r="D5" s="463"/>
      <c r="E5" s="463"/>
      <c r="F5" s="463"/>
      <c r="G5" s="463"/>
      <c r="H5" s="463"/>
      <c r="I5" s="463"/>
      <c r="J5" s="463"/>
      <c r="K5" s="463"/>
      <c r="L5" s="463"/>
    </row>
    <row r="6" spans="1:13" s="121" customFormat="1" ht="36" customHeight="1">
      <c r="A6" s="118" t="s">
        <v>655</v>
      </c>
      <c r="B6" s="118" t="s">
        <v>654</v>
      </c>
      <c r="C6" s="118" t="s">
        <v>653</v>
      </c>
      <c r="D6" s="118" t="s">
        <v>652</v>
      </c>
      <c r="E6" s="118" t="s">
        <v>651</v>
      </c>
      <c r="F6" s="118" t="s">
        <v>650</v>
      </c>
      <c r="G6" s="118" t="s">
        <v>649</v>
      </c>
      <c r="H6" s="118" t="s">
        <v>501</v>
      </c>
      <c r="I6" s="118" t="s">
        <v>23</v>
      </c>
      <c r="J6" s="118" t="s">
        <v>647</v>
      </c>
      <c r="K6" s="118" t="s">
        <v>646</v>
      </c>
      <c r="L6" s="118" t="s">
        <v>24</v>
      </c>
      <c r="M6" s="126"/>
    </row>
    <row r="7" spans="1:13" s="127" customFormat="1" ht="25.5">
      <c r="A7" s="282"/>
      <c r="B7" s="283" t="s">
        <v>706</v>
      </c>
      <c r="C7" s="283">
        <v>5.0999999999999996</v>
      </c>
      <c r="D7" s="284" t="s">
        <v>645</v>
      </c>
      <c r="E7" s="285" t="s">
        <v>644</v>
      </c>
      <c r="F7" s="283"/>
      <c r="G7" s="283"/>
      <c r="H7" s="286"/>
      <c r="I7" s="286"/>
      <c r="J7" s="286"/>
      <c r="K7" s="286"/>
      <c r="L7" s="286"/>
    </row>
    <row r="8" spans="1:13" s="126" customFormat="1" ht="25.5">
      <c r="A8" s="287" t="s">
        <v>25</v>
      </c>
      <c r="B8" s="283" t="s">
        <v>706</v>
      </c>
      <c r="C8" s="283"/>
      <c r="D8" s="284" t="s">
        <v>642</v>
      </c>
      <c r="E8" s="285" t="s">
        <v>705</v>
      </c>
      <c r="F8" s="283"/>
      <c r="G8" s="283"/>
      <c r="H8" s="286"/>
      <c r="I8" s="286"/>
      <c r="J8" s="286"/>
      <c r="K8" s="286"/>
      <c r="L8" s="286"/>
    </row>
    <row r="9" spans="1:13" ht="15">
      <c r="A9" s="288" t="s">
        <v>640</v>
      </c>
      <c r="B9" s="289" t="s">
        <v>618</v>
      </c>
      <c r="C9" s="289" t="s">
        <v>682</v>
      </c>
      <c r="D9" s="290"/>
      <c r="E9" s="285" t="s">
        <v>704</v>
      </c>
      <c r="F9" s="289"/>
      <c r="G9" s="289"/>
      <c r="H9" s="1"/>
      <c r="I9" s="1"/>
      <c r="J9" s="1"/>
      <c r="K9" s="1"/>
      <c r="L9" s="1"/>
    </row>
    <row r="10" spans="1:13" ht="60">
      <c r="A10" s="288" t="s">
        <v>637</v>
      </c>
      <c r="B10" s="289" t="s">
        <v>618</v>
      </c>
      <c r="C10" s="289" t="s">
        <v>682</v>
      </c>
      <c r="D10" s="290" t="s">
        <v>617</v>
      </c>
      <c r="E10" s="289" t="s">
        <v>616</v>
      </c>
      <c r="F10" s="289"/>
      <c r="G10" s="289"/>
      <c r="H10" s="1" t="s">
        <v>42</v>
      </c>
      <c r="I10" s="1">
        <v>137</v>
      </c>
      <c r="J10" s="1">
        <v>1</v>
      </c>
      <c r="K10" s="307">
        <v>0</v>
      </c>
      <c r="L10" s="307">
        <f>K10*I10</f>
        <v>0</v>
      </c>
    </row>
    <row r="11" spans="1:13" ht="60">
      <c r="A11" s="288" t="s">
        <v>634</v>
      </c>
      <c r="B11" s="289"/>
      <c r="C11" s="289" t="s">
        <v>682</v>
      </c>
      <c r="D11" s="290" t="s">
        <v>703</v>
      </c>
      <c r="E11" s="289" t="s">
        <v>702</v>
      </c>
      <c r="F11" s="289"/>
      <c r="G11" s="289"/>
      <c r="H11" s="1" t="s">
        <v>391</v>
      </c>
      <c r="I11" s="1">
        <v>7.6999999999999999E-2</v>
      </c>
      <c r="J11" s="1">
        <v>1</v>
      </c>
      <c r="K11" s="307">
        <v>0</v>
      </c>
      <c r="L11" s="307">
        <f t="shared" ref="L11:L31" si="0">K11*I11</f>
        <v>0</v>
      </c>
    </row>
    <row r="12" spans="1:13" ht="45">
      <c r="A12" s="288" t="s">
        <v>632</v>
      </c>
      <c r="B12" s="289"/>
      <c r="C12" s="289" t="s">
        <v>682</v>
      </c>
      <c r="D12" s="290" t="s">
        <v>701</v>
      </c>
      <c r="E12" s="289" t="s">
        <v>700</v>
      </c>
      <c r="F12" s="289"/>
      <c r="G12" s="289"/>
      <c r="H12" s="1" t="s">
        <v>42</v>
      </c>
      <c r="I12" s="1">
        <v>308</v>
      </c>
      <c r="J12" s="1">
        <v>1</v>
      </c>
      <c r="K12" s="307">
        <v>0</v>
      </c>
      <c r="L12" s="307">
        <f t="shared" si="0"/>
        <v>0</v>
      </c>
    </row>
    <row r="13" spans="1:13" ht="75">
      <c r="A13" s="288" t="s">
        <v>629</v>
      </c>
      <c r="B13" s="289"/>
      <c r="C13" s="289" t="s">
        <v>682</v>
      </c>
      <c r="D13" s="290" t="s">
        <v>696</v>
      </c>
      <c r="E13" s="289" t="s">
        <v>699</v>
      </c>
      <c r="F13" s="289"/>
      <c r="G13" s="289"/>
      <c r="H13" s="1" t="s">
        <v>391</v>
      </c>
      <c r="I13" s="1">
        <v>7.6999999999999999E-2</v>
      </c>
      <c r="J13" s="1">
        <v>1</v>
      </c>
      <c r="K13" s="307">
        <v>0</v>
      </c>
      <c r="L13" s="307">
        <f t="shared" si="0"/>
        <v>0</v>
      </c>
    </row>
    <row r="14" spans="1:13" ht="75">
      <c r="A14" s="288" t="s">
        <v>626</v>
      </c>
      <c r="B14" s="289"/>
      <c r="C14" s="289" t="s">
        <v>682</v>
      </c>
      <c r="D14" s="290" t="s">
        <v>696</v>
      </c>
      <c r="E14" s="289" t="s">
        <v>698</v>
      </c>
      <c r="F14" s="289"/>
      <c r="G14" s="289"/>
      <c r="H14" s="1" t="s">
        <v>391</v>
      </c>
      <c r="I14" s="1">
        <v>0.308</v>
      </c>
      <c r="J14" s="1">
        <v>1</v>
      </c>
      <c r="K14" s="307">
        <v>0</v>
      </c>
      <c r="L14" s="307">
        <f t="shared" si="0"/>
        <v>0</v>
      </c>
    </row>
    <row r="15" spans="1:13" ht="75">
      <c r="A15" s="288" t="s">
        <v>623</v>
      </c>
      <c r="B15" s="289"/>
      <c r="C15" s="289" t="s">
        <v>682</v>
      </c>
      <c r="D15" s="290" t="s">
        <v>696</v>
      </c>
      <c r="E15" s="289" t="s">
        <v>697</v>
      </c>
      <c r="F15" s="289"/>
      <c r="G15" s="289"/>
      <c r="H15" s="1" t="s">
        <v>391</v>
      </c>
      <c r="I15" s="1">
        <v>0.04</v>
      </c>
      <c r="J15" s="1">
        <v>1</v>
      </c>
      <c r="K15" s="307">
        <v>0</v>
      </c>
      <c r="L15" s="307">
        <f t="shared" si="0"/>
        <v>0</v>
      </c>
    </row>
    <row r="16" spans="1:13" ht="75">
      <c r="A16" s="288" t="s">
        <v>619</v>
      </c>
      <c r="B16" s="289"/>
      <c r="C16" s="289" t="s">
        <v>682</v>
      </c>
      <c r="D16" s="290" t="s">
        <v>696</v>
      </c>
      <c r="E16" s="289" t="s">
        <v>695</v>
      </c>
      <c r="F16" s="289"/>
      <c r="G16" s="289"/>
      <c r="H16" s="1" t="s">
        <v>391</v>
      </c>
      <c r="I16" s="1">
        <v>2.4E-2</v>
      </c>
      <c r="J16" s="1">
        <v>1</v>
      </c>
      <c r="K16" s="307">
        <v>0</v>
      </c>
      <c r="L16" s="307">
        <f t="shared" si="0"/>
        <v>0</v>
      </c>
    </row>
    <row r="17" spans="1:13" ht="30">
      <c r="A17" s="288" t="s">
        <v>615</v>
      </c>
      <c r="B17" s="289"/>
      <c r="C17" s="289" t="s">
        <v>682</v>
      </c>
      <c r="D17" s="290" t="s">
        <v>693</v>
      </c>
      <c r="E17" s="289" t="s">
        <v>694</v>
      </c>
      <c r="F17" s="289"/>
      <c r="G17" s="289"/>
      <c r="H17" s="1" t="s">
        <v>320</v>
      </c>
      <c r="I17" s="1">
        <v>1</v>
      </c>
      <c r="J17" s="1">
        <v>1</v>
      </c>
      <c r="K17" s="307">
        <v>0</v>
      </c>
      <c r="L17" s="307">
        <f t="shared" si="0"/>
        <v>0</v>
      </c>
    </row>
    <row r="18" spans="1:13" ht="30">
      <c r="A18" s="288" t="s">
        <v>612</v>
      </c>
      <c r="B18" s="289"/>
      <c r="C18" s="289" t="s">
        <v>682</v>
      </c>
      <c r="D18" s="290" t="s">
        <v>693</v>
      </c>
      <c r="E18" s="289" t="s">
        <v>692</v>
      </c>
      <c r="F18" s="289"/>
      <c r="G18" s="289"/>
      <c r="H18" s="1" t="s">
        <v>320</v>
      </c>
      <c r="I18" s="1">
        <v>1</v>
      </c>
      <c r="J18" s="1">
        <v>1</v>
      </c>
      <c r="K18" s="307">
        <v>0</v>
      </c>
      <c r="L18" s="307">
        <f t="shared" si="0"/>
        <v>0</v>
      </c>
    </row>
    <row r="19" spans="1:13" ht="15">
      <c r="A19" s="288" t="s">
        <v>598</v>
      </c>
      <c r="B19" s="289" t="s">
        <v>560</v>
      </c>
      <c r="C19" s="289" t="s">
        <v>682</v>
      </c>
      <c r="D19" s="290"/>
      <c r="E19" s="285" t="s">
        <v>691</v>
      </c>
      <c r="F19" s="289"/>
      <c r="G19" s="289"/>
      <c r="H19" s="1"/>
      <c r="I19" s="1"/>
      <c r="J19" s="1"/>
      <c r="K19" s="307"/>
      <c r="L19" s="307"/>
    </row>
    <row r="20" spans="1:13" ht="30">
      <c r="A20" s="288" t="s">
        <v>596</v>
      </c>
      <c r="B20" s="289"/>
      <c r="C20" s="289" t="s">
        <v>682</v>
      </c>
      <c r="D20" s="290" t="s">
        <v>589</v>
      </c>
      <c r="E20" s="289" t="s">
        <v>690</v>
      </c>
      <c r="F20" s="289"/>
      <c r="G20" s="289"/>
      <c r="H20" s="1" t="s">
        <v>391</v>
      </c>
      <c r="I20" s="1">
        <v>0.01</v>
      </c>
      <c r="J20" s="1">
        <v>1</v>
      </c>
      <c r="K20" s="307">
        <v>0</v>
      </c>
      <c r="L20" s="307">
        <f t="shared" si="0"/>
        <v>0</v>
      </c>
    </row>
    <row r="21" spans="1:13" ht="30">
      <c r="A21" s="288" t="s">
        <v>593</v>
      </c>
      <c r="B21" s="289"/>
      <c r="C21" s="289" t="s">
        <v>682</v>
      </c>
      <c r="D21" s="290" t="s">
        <v>589</v>
      </c>
      <c r="E21" s="289" t="s">
        <v>689</v>
      </c>
      <c r="F21" s="289"/>
      <c r="G21" s="289"/>
      <c r="H21" s="1" t="s">
        <v>391</v>
      </c>
      <c r="I21" s="1">
        <v>0.01</v>
      </c>
      <c r="J21" s="1">
        <v>1</v>
      </c>
      <c r="K21" s="307">
        <v>0</v>
      </c>
      <c r="L21" s="307">
        <f t="shared" si="0"/>
        <v>0</v>
      </c>
    </row>
    <row r="22" spans="1:13" ht="45">
      <c r="A22" s="288" t="s">
        <v>590</v>
      </c>
      <c r="B22" s="289"/>
      <c r="C22" s="289" t="s">
        <v>682</v>
      </c>
      <c r="D22" s="290" t="s">
        <v>686</v>
      </c>
      <c r="E22" s="289" t="s">
        <v>688</v>
      </c>
      <c r="F22" s="289"/>
      <c r="G22" s="289"/>
      <c r="H22" s="1" t="s">
        <v>581</v>
      </c>
      <c r="I22" s="1">
        <v>2</v>
      </c>
      <c r="J22" s="1">
        <v>1</v>
      </c>
      <c r="K22" s="307">
        <v>0</v>
      </c>
      <c r="L22" s="307">
        <f t="shared" si="0"/>
        <v>0</v>
      </c>
    </row>
    <row r="23" spans="1:13" ht="45">
      <c r="A23" s="288" t="s">
        <v>587</v>
      </c>
      <c r="B23" s="289"/>
      <c r="C23" s="289" t="s">
        <v>682</v>
      </c>
      <c r="D23" s="290" t="s">
        <v>684</v>
      </c>
      <c r="E23" s="289" t="s">
        <v>687</v>
      </c>
      <c r="F23" s="289"/>
      <c r="G23" s="289"/>
      <c r="H23" s="1" t="s">
        <v>581</v>
      </c>
      <c r="I23" s="1">
        <v>34</v>
      </c>
      <c r="J23" s="1">
        <v>1</v>
      </c>
      <c r="K23" s="307">
        <v>0</v>
      </c>
      <c r="L23" s="307">
        <f t="shared" si="0"/>
        <v>0</v>
      </c>
    </row>
    <row r="24" spans="1:13" ht="45">
      <c r="A24" s="288" t="s">
        <v>584</v>
      </c>
      <c r="B24" s="289"/>
      <c r="C24" s="289" t="s">
        <v>682</v>
      </c>
      <c r="D24" s="290" t="s">
        <v>686</v>
      </c>
      <c r="E24" s="289" t="s">
        <v>685</v>
      </c>
      <c r="F24" s="289"/>
      <c r="G24" s="289"/>
      <c r="H24" s="1" t="s">
        <v>581</v>
      </c>
      <c r="I24" s="1">
        <v>2</v>
      </c>
      <c r="J24" s="1">
        <v>1</v>
      </c>
      <c r="K24" s="307">
        <v>0</v>
      </c>
      <c r="L24" s="307">
        <f t="shared" si="0"/>
        <v>0</v>
      </c>
    </row>
    <row r="25" spans="1:13" ht="60">
      <c r="A25" s="288" t="s">
        <v>580</v>
      </c>
      <c r="B25" s="289"/>
      <c r="C25" s="289" t="s">
        <v>682</v>
      </c>
      <c r="D25" s="290" t="s">
        <v>684</v>
      </c>
      <c r="E25" s="289" t="s">
        <v>683</v>
      </c>
      <c r="F25" s="289"/>
      <c r="G25" s="289"/>
      <c r="H25" s="1" t="s">
        <v>581</v>
      </c>
      <c r="I25" s="1">
        <v>34</v>
      </c>
      <c r="J25" s="1">
        <v>1</v>
      </c>
      <c r="K25" s="307">
        <v>0</v>
      </c>
      <c r="L25" s="307">
        <f t="shared" si="0"/>
        <v>0</v>
      </c>
    </row>
    <row r="26" spans="1:13" ht="45">
      <c r="A26" s="288" t="s">
        <v>577</v>
      </c>
      <c r="B26" s="289" t="s">
        <v>560</v>
      </c>
      <c r="C26" s="289" t="s">
        <v>682</v>
      </c>
      <c r="D26" s="290" t="s">
        <v>576</v>
      </c>
      <c r="E26" s="289" t="s">
        <v>575</v>
      </c>
      <c r="F26" s="289"/>
      <c r="G26" s="289"/>
      <c r="H26" s="1" t="s">
        <v>565</v>
      </c>
      <c r="I26" s="1">
        <v>1</v>
      </c>
      <c r="J26" s="1">
        <v>1</v>
      </c>
      <c r="K26" s="307">
        <v>0</v>
      </c>
      <c r="L26" s="307">
        <f t="shared" si="0"/>
        <v>0</v>
      </c>
    </row>
    <row r="27" spans="1:13" ht="60">
      <c r="A27" s="288" t="s">
        <v>574</v>
      </c>
      <c r="B27" s="289" t="s">
        <v>560</v>
      </c>
      <c r="C27" s="289" t="s">
        <v>682</v>
      </c>
      <c r="D27" s="290" t="s">
        <v>573</v>
      </c>
      <c r="E27" s="289" t="s">
        <v>572</v>
      </c>
      <c r="F27" s="289"/>
      <c r="G27" s="289"/>
      <c r="H27" s="1" t="s">
        <v>565</v>
      </c>
      <c r="I27" s="1">
        <v>34</v>
      </c>
      <c r="J27" s="1">
        <v>1</v>
      </c>
      <c r="K27" s="307">
        <v>0</v>
      </c>
      <c r="L27" s="307">
        <f t="shared" si="0"/>
        <v>0</v>
      </c>
    </row>
    <row r="28" spans="1:13" ht="60">
      <c r="A28" s="288" t="s">
        <v>571</v>
      </c>
      <c r="B28" s="289" t="s">
        <v>560</v>
      </c>
      <c r="C28" s="289" t="s">
        <v>682</v>
      </c>
      <c r="D28" s="290" t="s">
        <v>570</v>
      </c>
      <c r="E28" s="289" t="s">
        <v>569</v>
      </c>
      <c r="F28" s="289"/>
      <c r="G28" s="289"/>
      <c r="H28" s="1" t="s">
        <v>565</v>
      </c>
      <c r="I28" s="1">
        <v>1</v>
      </c>
      <c r="J28" s="1">
        <v>1</v>
      </c>
      <c r="K28" s="307">
        <v>0</v>
      </c>
      <c r="L28" s="307">
        <f t="shared" si="0"/>
        <v>0</v>
      </c>
    </row>
    <row r="29" spans="1:13" ht="60">
      <c r="A29" s="288" t="s">
        <v>568</v>
      </c>
      <c r="B29" s="289" t="s">
        <v>560</v>
      </c>
      <c r="C29" s="289" t="s">
        <v>682</v>
      </c>
      <c r="D29" s="290" t="s">
        <v>567</v>
      </c>
      <c r="E29" s="289" t="s">
        <v>566</v>
      </c>
      <c r="F29" s="289"/>
      <c r="G29" s="289"/>
      <c r="H29" s="1" t="s">
        <v>565</v>
      </c>
      <c r="I29" s="1">
        <v>34</v>
      </c>
      <c r="J29" s="1">
        <v>1</v>
      </c>
      <c r="K29" s="307">
        <v>0</v>
      </c>
      <c r="L29" s="307">
        <f t="shared" si="0"/>
        <v>0</v>
      </c>
    </row>
    <row r="30" spans="1:13" ht="60">
      <c r="A30" s="288" t="s">
        <v>564</v>
      </c>
      <c r="B30" s="289" t="s">
        <v>560</v>
      </c>
      <c r="C30" s="289" t="s">
        <v>682</v>
      </c>
      <c r="D30" s="290" t="s">
        <v>563</v>
      </c>
      <c r="E30" s="289" t="s">
        <v>562</v>
      </c>
      <c r="F30" s="289"/>
      <c r="G30" s="289"/>
      <c r="H30" s="1" t="s">
        <v>556</v>
      </c>
      <c r="I30" s="1">
        <v>1</v>
      </c>
      <c r="J30" s="1">
        <v>1</v>
      </c>
      <c r="K30" s="307">
        <v>0</v>
      </c>
      <c r="L30" s="307">
        <f t="shared" si="0"/>
        <v>0</v>
      </c>
    </row>
    <row r="31" spans="1:13" ht="60">
      <c r="A31" s="288" t="s">
        <v>561</v>
      </c>
      <c r="B31" s="289" t="s">
        <v>560</v>
      </c>
      <c r="C31" s="289" t="s">
        <v>682</v>
      </c>
      <c r="D31" s="290" t="s">
        <v>558</v>
      </c>
      <c r="E31" s="289" t="s">
        <v>557</v>
      </c>
      <c r="F31" s="289"/>
      <c r="G31" s="289"/>
      <c r="H31" s="1" t="s">
        <v>556</v>
      </c>
      <c r="I31" s="1">
        <v>34</v>
      </c>
      <c r="J31" s="1">
        <v>1</v>
      </c>
      <c r="K31" s="307">
        <v>0</v>
      </c>
      <c r="L31" s="307">
        <f t="shared" si="0"/>
        <v>0</v>
      </c>
    </row>
    <row r="32" spans="1:13" ht="15.75" customHeight="1">
      <c r="A32" s="465" t="s">
        <v>390</v>
      </c>
      <c r="B32" s="466"/>
      <c r="C32" s="466"/>
      <c r="D32" s="466"/>
      <c r="E32" s="466"/>
      <c r="F32" s="466"/>
      <c r="G32" s="466"/>
      <c r="H32" s="466"/>
      <c r="I32" s="466"/>
      <c r="J32" s="466"/>
      <c r="K32" s="467"/>
      <c r="L32" s="117">
        <f>SUM(L10:L31)</f>
        <v>0</v>
      </c>
      <c r="M32" s="115"/>
    </row>
  </sheetData>
  <mergeCells count="4">
    <mergeCell ref="A1:L1"/>
    <mergeCell ref="A2:L3"/>
    <mergeCell ref="A4:L5"/>
    <mergeCell ref="A32:K32"/>
  </mergeCells>
  <printOptions horizontalCentered="1"/>
  <pageMargins left="0.98425196850393704" right="0.39370078740157483" top="0.39370078740157483" bottom="0.39370078740157483" header="0.11811023622047245" footer="0.11811023622047245"/>
  <pageSetup paperSize="9" scale="75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2259-FCA8-45B9-A540-F42F4BBE6462}">
  <sheetPr>
    <pageSetUpPr fitToPage="1"/>
  </sheetPr>
  <dimension ref="A1:G421"/>
  <sheetViews>
    <sheetView zoomScale="110" zoomScaleNormal="110" zoomScaleSheetLayoutView="100" workbookViewId="0">
      <selection activeCell="A2" sqref="A2:G3"/>
    </sheetView>
  </sheetViews>
  <sheetFormatPr defaultColWidth="11.5703125" defaultRowHeight="12.75"/>
  <cols>
    <col min="1" max="1" width="8.140625" style="131" bestFit="1" customWidth="1"/>
    <col min="2" max="2" width="13.28515625" style="132" customWidth="1"/>
    <col min="3" max="3" width="34.5703125" style="132" customWidth="1"/>
    <col min="4" max="4" width="9.85546875" style="131" customWidth="1"/>
    <col min="5" max="6" width="11.5703125" style="131"/>
    <col min="7" max="7" width="15" style="131" bestFit="1" customWidth="1"/>
    <col min="8" max="16384" width="11.5703125" style="131"/>
  </cols>
  <sheetData>
    <row r="1" spans="1:7" ht="23.25" customHeight="1">
      <c r="A1" s="468" t="s">
        <v>387</v>
      </c>
      <c r="B1" s="469"/>
      <c r="C1" s="469"/>
      <c r="D1" s="469"/>
      <c r="E1" s="469"/>
      <c r="F1" s="469"/>
      <c r="G1" s="470"/>
    </row>
    <row r="2" spans="1:7" ht="12.75" customHeight="1">
      <c r="A2" s="471" t="s">
        <v>1779</v>
      </c>
      <c r="B2" s="472"/>
      <c r="C2" s="472"/>
      <c r="D2" s="472"/>
      <c r="E2" s="472"/>
      <c r="F2" s="472"/>
      <c r="G2" s="473"/>
    </row>
    <row r="3" spans="1:7" ht="12.75" customHeight="1">
      <c r="A3" s="474"/>
      <c r="B3" s="475"/>
      <c r="C3" s="475"/>
      <c r="D3" s="475"/>
      <c r="E3" s="475"/>
      <c r="F3" s="475"/>
      <c r="G3" s="476"/>
    </row>
    <row r="4" spans="1:7" ht="12.75" customHeight="1">
      <c r="A4" s="477" t="s">
        <v>1304</v>
      </c>
      <c r="B4" s="478"/>
      <c r="C4" s="478"/>
      <c r="D4" s="478"/>
      <c r="E4" s="478"/>
      <c r="F4" s="478"/>
      <c r="G4" s="479"/>
    </row>
    <row r="5" spans="1:7" ht="12.75" customHeight="1">
      <c r="A5" s="480"/>
      <c r="B5" s="481"/>
      <c r="C5" s="481"/>
      <c r="D5" s="481"/>
      <c r="E5" s="481"/>
      <c r="F5" s="481"/>
      <c r="G5" s="482"/>
    </row>
    <row r="6" spans="1:7" ht="27" customHeight="1">
      <c r="A6" s="291" t="s">
        <v>19</v>
      </c>
      <c r="B6" s="292" t="s">
        <v>652</v>
      </c>
      <c r="C6" s="292" t="s">
        <v>651</v>
      </c>
      <c r="D6" s="291" t="s">
        <v>748</v>
      </c>
      <c r="E6" s="291" t="s">
        <v>23</v>
      </c>
      <c r="F6" s="291" t="s">
        <v>646</v>
      </c>
      <c r="G6" s="291" t="s">
        <v>1</v>
      </c>
    </row>
    <row r="7" spans="1:7" ht="30">
      <c r="A7" s="1" t="s">
        <v>1303</v>
      </c>
      <c r="B7" s="293" t="s">
        <v>747</v>
      </c>
      <c r="C7" s="293" t="s">
        <v>781</v>
      </c>
      <c r="D7" s="1" t="s">
        <v>180</v>
      </c>
      <c r="E7" s="1">
        <v>125.44</v>
      </c>
      <c r="F7" s="307">
        <v>0</v>
      </c>
      <c r="G7" s="307">
        <f>F7*E7</f>
        <v>0</v>
      </c>
    </row>
    <row r="8" spans="1:7" ht="45">
      <c r="A8" s="1" t="s">
        <v>1302</v>
      </c>
      <c r="B8" s="293" t="s">
        <v>745</v>
      </c>
      <c r="C8" s="293" t="s">
        <v>752</v>
      </c>
      <c r="D8" s="1" t="s">
        <v>180</v>
      </c>
      <c r="E8" s="1">
        <v>99.64</v>
      </c>
      <c r="F8" s="307">
        <v>0</v>
      </c>
      <c r="G8" s="307">
        <f t="shared" ref="G8:G71" si="0">F8*E8</f>
        <v>0</v>
      </c>
    </row>
    <row r="9" spans="1:7" ht="45">
      <c r="A9" s="1" t="s">
        <v>1301</v>
      </c>
      <c r="B9" s="293" t="s">
        <v>743</v>
      </c>
      <c r="C9" s="293" t="s">
        <v>754</v>
      </c>
      <c r="D9" s="1" t="s">
        <v>42</v>
      </c>
      <c r="E9" s="1">
        <v>645</v>
      </c>
      <c r="F9" s="307">
        <v>0</v>
      </c>
      <c r="G9" s="307">
        <f t="shared" si="0"/>
        <v>0</v>
      </c>
    </row>
    <row r="10" spans="1:7" ht="30">
      <c r="A10" s="1" t="s">
        <v>1300</v>
      </c>
      <c r="B10" s="293" t="s">
        <v>741</v>
      </c>
      <c r="C10" s="293" t="s">
        <v>823</v>
      </c>
      <c r="D10" s="1" t="s">
        <v>42</v>
      </c>
      <c r="E10" s="1">
        <v>99</v>
      </c>
      <c r="F10" s="307">
        <v>0</v>
      </c>
      <c r="G10" s="307">
        <f t="shared" si="0"/>
        <v>0</v>
      </c>
    </row>
    <row r="11" spans="1:7" ht="30">
      <c r="A11" s="1" t="s">
        <v>1299</v>
      </c>
      <c r="B11" s="293" t="s">
        <v>741</v>
      </c>
      <c r="C11" s="293" t="s">
        <v>1134</v>
      </c>
      <c r="D11" s="1" t="s">
        <v>42</v>
      </c>
      <c r="E11" s="1">
        <v>3</v>
      </c>
      <c r="F11" s="307">
        <v>0</v>
      </c>
      <c r="G11" s="307">
        <f t="shared" si="0"/>
        <v>0</v>
      </c>
    </row>
    <row r="12" spans="1:7" ht="30">
      <c r="A12" s="1" t="s">
        <v>1298</v>
      </c>
      <c r="B12" s="293" t="s">
        <v>741</v>
      </c>
      <c r="C12" s="293" t="s">
        <v>821</v>
      </c>
      <c r="D12" s="1" t="s">
        <v>42</v>
      </c>
      <c r="E12" s="1">
        <v>40</v>
      </c>
      <c r="F12" s="307">
        <v>0</v>
      </c>
      <c r="G12" s="307">
        <f t="shared" si="0"/>
        <v>0</v>
      </c>
    </row>
    <row r="13" spans="1:7" ht="30">
      <c r="A13" s="1" t="s">
        <v>1297</v>
      </c>
      <c r="B13" s="293" t="s">
        <v>817</v>
      </c>
      <c r="C13" s="293" t="s">
        <v>819</v>
      </c>
      <c r="D13" s="1" t="s">
        <v>42</v>
      </c>
      <c r="E13" s="1">
        <v>142</v>
      </c>
      <c r="F13" s="307">
        <v>0</v>
      </c>
      <c r="G13" s="307">
        <f t="shared" si="0"/>
        <v>0</v>
      </c>
    </row>
    <row r="14" spans="1:7" ht="30">
      <c r="A14" s="1" t="s">
        <v>1296</v>
      </c>
      <c r="B14" s="293" t="s">
        <v>817</v>
      </c>
      <c r="C14" s="293" t="s">
        <v>816</v>
      </c>
      <c r="D14" s="1" t="s">
        <v>42</v>
      </c>
      <c r="E14" s="1">
        <v>70</v>
      </c>
      <c r="F14" s="307">
        <v>0</v>
      </c>
      <c r="G14" s="307">
        <f t="shared" si="0"/>
        <v>0</v>
      </c>
    </row>
    <row r="15" spans="1:7" ht="45">
      <c r="A15" s="1" t="s">
        <v>1295</v>
      </c>
      <c r="B15" s="293" t="s">
        <v>814</v>
      </c>
      <c r="C15" s="293" t="s">
        <v>813</v>
      </c>
      <c r="D15" s="1" t="s">
        <v>42</v>
      </c>
      <c r="E15" s="1">
        <v>250</v>
      </c>
      <c r="F15" s="307">
        <v>0</v>
      </c>
      <c r="G15" s="307">
        <f t="shared" si="0"/>
        <v>0</v>
      </c>
    </row>
    <row r="16" spans="1:7" ht="30">
      <c r="A16" s="1" t="s">
        <v>1294</v>
      </c>
      <c r="B16" s="293" t="s">
        <v>1124</v>
      </c>
      <c r="C16" s="293" t="s">
        <v>1126</v>
      </c>
      <c r="D16" s="1" t="s">
        <v>42</v>
      </c>
      <c r="E16" s="1">
        <v>12</v>
      </c>
      <c r="F16" s="307">
        <v>0</v>
      </c>
      <c r="G16" s="307">
        <f t="shared" si="0"/>
        <v>0</v>
      </c>
    </row>
    <row r="17" spans="1:7" ht="45">
      <c r="A17" s="1" t="s">
        <v>1293</v>
      </c>
      <c r="B17" s="293" t="s">
        <v>757</v>
      </c>
      <c r="C17" s="293" t="s">
        <v>1236</v>
      </c>
      <c r="D17" s="1" t="s">
        <v>42</v>
      </c>
      <c r="E17" s="1">
        <v>12</v>
      </c>
      <c r="F17" s="307">
        <v>0</v>
      </c>
      <c r="G17" s="307">
        <f t="shared" si="0"/>
        <v>0</v>
      </c>
    </row>
    <row r="18" spans="1:7" ht="60">
      <c r="A18" s="1" t="s">
        <v>1292</v>
      </c>
      <c r="B18" s="293" t="s">
        <v>760</v>
      </c>
      <c r="C18" s="293" t="s">
        <v>1238</v>
      </c>
      <c r="D18" s="1" t="s">
        <v>42</v>
      </c>
      <c r="E18" s="1">
        <v>12</v>
      </c>
      <c r="F18" s="307">
        <v>0</v>
      </c>
      <c r="G18" s="307">
        <f t="shared" si="0"/>
        <v>0</v>
      </c>
    </row>
    <row r="19" spans="1:7" ht="30">
      <c r="A19" s="1" t="s">
        <v>1291</v>
      </c>
      <c r="B19" s="293" t="s">
        <v>747</v>
      </c>
      <c r="C19" s="293" t="s">
        <v>1290</v>
      </c>
      <c r="D19" s="1" t="s">
        <v>180</v>
      </c>
      <c r="E19" s="1">
        <v>3.84</v>
      </c>
      <c r="F19" s="307">
        <v>0</v>
      </c>
      <c r="G19" s="307">
        <f t="shared" si="0"/>
        <v>0</v>
      </c>
    </row>
    <row r="20" spans="1:7" ht="45">
      <c r="A20" s="1" t="s">
        <v>1289</v>
      </c>
      <c r="B20" s="293" t="s">
        <v>745</v>
      </c>
      <c r="C20" s="293" t="s">
        <v>752</v>
      </c>
      <c r="D20" s="1" t="s">
        <v>180</v>
      </c>
      <c r="E20" s="1">
        <v>3.84</v>
      </c>
      <c r="F20" s="307">
        <v>0</v>
      </c>
      <c r="G20" s="307">
        <f t="shared" si="0"/>
        <v>0</v>
      </c>
    </row>
    <row r="21" spans="1:7" ht="45">
      <c r="A21" s="1" t="s">
        <v>1288</v>
      </c>
      <c r="B21" s="293" t="s">
        <v>1124</v>
      </c>
      <c r="C21" s="293" t="s">
        <v>1287</v>
      </c>
      <c r="D21" s="1" t="s">
        <v>42</v>
      </c>
      <c r="E21" s="1">
        <v>24</v>
      </c>
      <c r="F21" s="307">
        <v>0</v>
      </c>
      <c r="G21" s="307">
        <f t="shared" si="0"/>
        <v>0</v>
      </c>
    </row>
    <row r="22" spans="1:7" ht="60">
      <c r="A22" s="1" t="s">
        <v>1286</v>
      </c>
      <c r="B22" s="293" t="s">
        <v>937</v>
      </c>
      <c r="C22" s="293" t="s">
        <v>936</v>
      </c>
      <c r="D22" s="1" t="s">
        <v>30</v>
      </c>
      <c r="E22" s="1">
        <v>1</v>
      </c>
      <c r="F22" s="307">
        <v>0</v>
      </c>
      <c r="G22" s="307">
        <f t="shared" si="0"/>
        <v>0</v>
      </c>
    </row>
    <row r="23" spans="1:7" ht="60">
      <c r="A23" s="1" t="s">
        <v>1285</v>
      </c>
      <c r="B23" s="293" t="s">
        <v>811</v>
      </c>
      <c r="C23" s="293" t="s">
        <v>810</v>
      </c>
      <c r="D23" s="1" t="s">
        <v>30</v>
      </c>
      <c r="E23" s="1">
        <v>38</v>
      </c>
      <c r="F23" s="307">
        <v>0</v>
      </c>
      <c r="G23" s="307">
        <f t="shared" si="0"/>
        <v>0</v>
      </c>
    </row>
    <row r="24" spans="1:7" ht="45">
      <c r="A24" s="1" t="s">
        <v>1284</v>
      </c>
      <c r="B24" s="293" t="s">
        <v>933</v>
      </c>
      <c r="C24" s="293" t="s">
        <v>932</v>
      </c>
      <c r="D24" s="1" t="s">
        <v>733</v>
      </c>
      <c r="E24" s="1">
        <v>4</v>
      </c>
      <c r="F24" s="307">
        <v>0</v>
      </c>
      <c r="G24" s="307">
        <f t="shared" si="0"/>
        <v>0</v>
      </c>
    </row>
    <row r="25" spans="1:7" ht="45">
      <c r="A25" s="1" t="s">
        <v>1283</v>
      </c>
      <c r="B25" s="293" t="s">
        <v>808</v>
      </c>
      <c r="C25" s="293" t="s">
        <v>807</v>
      </c>
      <c r="D25" s="1" t="s">
        <v>733</v>
      </c>
      <c r="E25" s="1">
        <v>152</v>
      </c>
      <c r="F25" s="307">
        <v>0</v>
      </c>
      <c r="G25" s="307">
        <f t="shared" si="0"/>
        <v>0</v>
      </c>
    </row>
    <row r="26" spans="1:7" ht="45">
      <c r="A26" s="1" t="s">
        <v>1282</v>
      </c>
      <c r="B26" s="293" t="s">
        <v>1143</v>
      </c>
      <c r="C26" s="293" t="s">
        <v>1142</v>
      </c>
      <c r="D26" s="1" t="s">
        <v>42</v>
      </c>
      <c r="E26" s="1">
        <v>32</v>
      </c>
      <c r="F26" s="307">
        <v>0</v>
      </c>
      <c r="G26" s="307">
        <f t="shared" si="0"/>
        <v>0</v>
      </c>
    </row>
    <row r="27" spans="1:7" ht="45">
      <c r="A27" s="1" t="s">
        <v>1281</v>
      </c>
      <c r="B27" s="293" t="s">
        <v>954</v>
      </c>
      <c r="C27" s="293" t="s">
        <v>953</v>
      </c>
      <c r="D27" s="1" t="s">
        <v>42</v>
      </c>
      <c r="E27" s="1">
        <v>40</v>
      </c>
      <c r="F27" s="307">
        <v>0</v>
      </c>
      <c r="G27" s="307">
        <f t="shared" si="0"/>
        <v>0</v>
      </c>
    </row>
    <row r="28" spans="1:7" ht="45">
      <c r="A28" s="1" t="s">
        <v>1280</v>
      </c>
      <c r="B28" s="293" t="s">
        <v>1111</v>
      </c>
      <c r="C28" s="293" t="s">
        <v>1110</v>
      </c>
      <c r="D28" s="1" t="s">
        <v>42</v>
      </c>
      <c r="E28" s="1">
        <v>12</v>
      </c>
      <c r="F28" s="307">
        <v>0</v>
      </c>
      <c r="G28" s="307">
        <f t="shared" si="0"/>
        <v>0</v>
      </c>
    </row>
    <row r="29" spans="1:7" ht="45">
      <c r="A29" s="1" t="s">
        <v>1279</v>
      </c>
      <c r="B29" s="293" t="s">
        <v>1171</v>
      </c>
      <c r="C29" s="293" t="s">
        <v>1186</v>
      </c>
      <c r="D29" s="1" t="s">
        <v>94</v>
      </c>
      <c r="E29" s="1">
        <v>12</v>
      </c>
      <c r="F29" s="307">
        <v>0</v>
      </c>
      <c r="G29" s="307">
        <f t="shared" si="0"/>
        <v>0</v>
      </c>
    </row>
    <row r="30" spans="1:7" ht="45">
      <c r="A30" s="1" t="s">
        <v>1278</v>
      </c>
      <c r="B30" s="293" t="s">
        <v>1176</v>
      </c>
      <c r="C30" s="293" t="s">
        <v>1180</v>
      </c>
      <c r="D30" s="1" t="s">
        <v>94</v>
      </c>
      <c r="E30" s="1">
        <v>3</v>
      </c>
      <c r="F30" s="307">
        <v>0</v>
      </c>
      <c r="G30" s="307">
        <f t="shared" si="0"/>
        <v>0</v>
      </c>
    </row>
    <row r="31" spans="1:7" ht="30">
      <c r="A31" s="1" t="s">
        <v>1277</v>
      </c>
      <c r="B31" s="293" t="s">
        <v>1146</v>
      </c>
      <c r="C31" s="293" t="s">
        <v>1145</v>
      </c>
      <c r="D31" s="1" t="s">
        <v>30</v>
      </c>
      <c r="E31" s="1">
        <v>3</v>
      </c>
      <c r="F31" s="307">
        <v>0</v>
      </c>
      <c r="G31" s="307">
        <f t="shared" si="0"/>
        <v>0</v>
      </c>
    </row>
    <row r="32" spans="1:7" ht="30">
      <c r="A32" s="1" t="s">
        <v>1276</v>
      </c>
      <c r="B32" s="293" t="s">
        <v>1165</v>
      </c>
      <c r="C32" s="293" t="s">
        <v>1164</v>
      </c>
      <c r="D32" s="1" t="s">
        <v>30</v>
      </c>
      <c r="E32" s="1">
        <v>12</v>
      </c>
      <c r="F32" s="307">
        <v>0</v>
      </c>
      <c r="G32" s="307">
        <f t="shared" si="0"/>
        <v>0</v>
      </c>
    </row>
    <row r="33" spans="1:7" ht="30">
      <c r="A33" s="1" t="s">
        <v>1275</v>
      </c>
      <c r="B33" s="293" t="s">
        <v>747</v>
      </c>
      <c r="C33" s="293" t="s">
        <v>781</v>
      </c>
      <c r="D33" s="1" t="s">
        <v>180</v>
      </c>
      <c r="E33" s="1">
        <v>42.24</v>
      </c>
      <c r="F33" s="307">
        <v>0</v>
      </c>
      <c r="G33" s="307">
        <f t="shared" si="0"/>
        <v>0</v>
      </c>
    </row>
    <row r="34" spans="1:7" ht="45">
      <c r="A34" s="1" t="s">
        <v>1274</v>
      </c>
      <c r="B34" s="293" t="s">
        <v>745</v>
      </c>
      <c r="C34" s="293" t="s">
        <v>752</v>
      </c>
      <c r="D34" s="1" t="s">
        <v>180</v>
      </c>
      <c r="E34" s="1">
        <v>31.68</v>
      </c>
      <c r="F34" s="307">
        <v>0</v>
      </c>
      <c r="G34" s="307">
        <f t="shared" si="0"/>
        <v>0</v>
      </c>
    </row>
    <row r="35" spans="1:7" ht="45">
      <c r="A35" s="1" t="s">
        <v>1273</v>
      </c>
      <c r="B35" s="293" t="s">
        <v>743</v>
      </c>
      <c r="C35" s="293" t="s">
        <v>754</v>
      </c>
      <c r="D35" s="1" t="s">
        <v>42</v>
      </c>
      <c r="E35" s="1">
        <v>264</v>
      </c>
      <c r="F35" s="307">
        <v>0</v>
      </c>
      <c r="G35" s="307">
        <f t="shared" si="0"/>
        <v>0</v>
      </c>
    </row>
    <row r="36" spans="1:7" ht="45">
      <c r="A36" s="1" t="s">
        <v>1272</v>
      </c>
      <c r="B36" s="293" t="s">
        <v>1199</v>
      </c>
      <c r="C36" s="293" t="s">
        <v>1201</v>
      </c>
      <c r="D36" s="1" t="s">
        <v>42</v>
      </c>
      <c r="E36" s="1">
        <v>98</v>
      </c>
      <c r="F36" s="307">
        <v>0</v>
      </c>
      <c r="G36" s="307">
        <f t="shared" si="0"/>
        <v>0</v>
      </c>
    </row>
    <row r="37" spans="1:7" ht="45">
      <c r="A37" s="1" t="s">
        <v>1271</v>
      </c>
      <c r="B37" s="293" t="s">
        <v>1199</v>
      </c>
      <c r="C37" s="293" t="s">
        <v>1198</v>
      </c>
      <c r="D37" s="1" t="s">
        <v>42</v>
      </c>
      <c r="E37" s="1">
        <v>34</v>
      </c>
      <c r="F37" s="307">
        <v>0</v>
      </c>
      <c r="G37" s="307">
        <f t="shared" si="0"/>
        <v>0</v>
      </c>
    </row>
    <row r="38" spans="1:7" ht="45">
      <c r="A38" s="1" t="s">
        <v>1270</v>
      </c>
      <c r="B38" s="293" t="s">
        <v>1194</v>
      </c>
      <c r="C38" s="293" t="s">
        <v>1196</v>
      </c>
      <c r="D38" s="1" t="s">
        <v>42</v>
      </c>
      <c r="E38" s="1">
        <v>32</v>
      </c>
      <c r="F38" s="307">
        <v>0</v>
      </c>
      <c r="G38" s="307">
        <f t="shared" si="0"/>
        <v>0</v>
      </c>
    </row>
    <row r="39" spans="1:7" ht="45">
      <c r="A39" s="1" t="s">
        <v>1269</v>
      </c>
      <c r="B39" s="293" t="s">
        <v>1194</v>
      </c>
      <c r="C39" s="293" t="s">
        <v>1193</v>
      </c>
      <c r="D39" s="1" t="s">
        <v>42</v>
      </c>
      <c r="E39" s="1">
        <v>94</v>
      </c>
      <c r="F39" s="307">
        <v>0</v>
      </c>
      <c r="G39" s="307">
        <f t="shared" si="0"/>
        <v>0</v>
      </c>
    </row>
    <row r="40" spans="1:7" ht="45">
      <c r="A40" s="1" t="s">
        <v>1268</v>
      </c>
      <c r="B40" s="293" t="s">
        <v>1191</v>
      </c>
      <c r="C40" s="293" t="s">
        <v>1190</v>
      </c>
      <c r="D40" s="1" t="s">
        <v>42</v>
      </c>
      <c r="E40" s="1">
        <v>126</v>
      </c>
      <c r="F40" s="307">
        <v>0</v>
      </c>
      <c r="G40" s="307">
        <f t="shared" si="0"/>
        <v>0</v>
      </c>
    </row>
    <row r="41" spans="1:7" ht="30">
      <c r="A41" s="1" t="s">
        <v>1267</v>
      </c>
      <c r="B41" s="293" t="s">
        <v>1158</v>
      </c>
      <c r="C41" s="293" t="s">
        <v>1188</v>
      </c>
      <c r="D41" s="1" t="s">
        <v>94</v>
      </c>
      <c r="E41" s="1">
        <v>12</v>
      </c>
      <c r="F41" s="307">
        <v>0</v>
      </c>
      <c r="G41" s="307">
        <f t="shared" si="0"/>
        <v>0</v>
      </c>
    </row>
    <row r="42" spans="1:7" ht="30">
      <c r="A42" s="1" t="s">
        <v>1266</v>
      </c>
      <c r="B42" s="293" t="s">
        <v>717</v>
      </c>
      <c r="C42" s="293" t="s">
        <v>750</v>
      </c>
      <c r="D42" s="1" t="s">
        <v>715</v>
      </c>
      <c r="E42" s="1">
        <v>34</v>
      </c>
      <c r="F42" s="307">
        <v>0</v>
      </c>
      <c r="G42" s="307">
        <f t="shared" si="0"/>
        <v>0</v>
      </c>
    </row>
    <row r="43" spans="1:7" ht="30">
      <c r="A43" s="1" t="s">
        <v>1265</v>
      </c>
      <c r="B43" s="293" t="s">
        <v>929</v>
      </c>
      <c r="C43" s="293" t="s">
        <v>928</v>
      </c>
      <c r="D43" s="1" t="s">
        <v>30</v>
      </c>
      <c r="E43" s="1">
        <v>1</v>
      </c>
      <c r="F43" s="307">
        <v>0</v>
      </c>
      <c r="G43" s="307">
        <f t="shared" si="0"/>
        <v>0</v>
      </c>
    </row>
    <row r="44" spans="1:7" ht="45">
      <c r="A44" s="1" t="s">
        <v>1264</v>
      </c>
      <c r="B44" s="293" t="s">
        <v>1106</v>
      </c>
      <c r="C44" s="293" t="s">
        <v>1105</v>
      </c>
      <c r="D44" s="1" t="s">
        <v>30</v>
      </c>
      <c r="E44" s="1">
        <v>3</v>
      </c>
      <c r="F44" s="307">
        <v>0</v>
      </c>
      <c r="G44" s="307">
        <f t="shared" si="0"/>
        <v>0</v>
      </c>
    </row>
    <row r="45" spans="1:7" ht="30">
      <c r="A45" s="1" t="s">
        <v>1263</v>
      </c>
      <c r="B45" s="293" t="s">
        <v>747</v>
      </c>
      <c r="C45" s="293" t="s">
        <v>781</v>
      </c>
      <c r="D45" s="1" t="s">
        <v>180</v>
      </c>
      <c r="E45" s="1">
        <v>152.96</v>
      </c>
      <c r="F45" s="307">
        <v>0</v>
      </c>
      <c r="G45" s="307">
        <f t="shared" si="0"/>
        <v>0</v>
      </c>
    </row>
    <row r="46" spans="1:7" ht="45">
      <c r="A46" s="1" t="s">
        <v>1262</v>
      </c>
      <c r="B46" s="293" t="s">
        <v>745</v>
      </c>
      <c r="C46" s="293" t="s">
        <v>752</v>
      </c>
      <c r="D46" s="1" t="s">
        <v>180</v>
      </c>
      <c r="E46" s="1">
        <v>121.4</v>
      </c>
      <c r="F46" s="307">
        <v>0</v>
      </c>
      <c r="G46" s="307">
        <f t="shared" si="0"/>
        <v>0</v>
      </c>
    </row>
    <row r="47" spans="1:7" ht="45">
      <c r="A47" s="1" t="s">
        <v>1261</v>
      </c>
      <c r="B47" s="293" t="s">
        <v>743</v>
      </c>
      <c r="C47" s="293" t="s">
        <v>754</v>
      </c>
      <c r="D47" s="1" t="s">
        <v>42</v>
      </c>
      <c r="E47" s="1">
        <v>789</v>
      </c>
      <c r="F47" s="307">
        <v>0</v>
      </c>
      <c r="G47" s="307">
        <f t="shared" si="0"/>
        <v>0</v>
      </c>
    </row>
    <row r="48" spans="1:7" ht="30">
      <c r="A48" s="1" t="s">
        <v>1260</v>
      </c>
      <c r="B48" s="293" t="s">
        <v>741</v>
      </c>
      <c r="C48" s="293" t="s">
        <v>823</v>
      </c>
      <c r="D48" s="1" t="s">
        <v>42</v>
      </c>
      <c r="E48" s="1">
        <v>121</v>
      </c>
      <c r="F48" s="307">
        <v>0</v>
      </c>
      <c r="G48" s="307">
        <f t="shared" si="0"/>
        <v>0</v>
      </c>
    </row>
    <row r="49" spans="1:7" ht="30">
      <c r="A49" s="1" t="s">
        <v>1259</v>
      </c>
      <c r="B49" s="293" t="s">
        <v>741</v>
      </c>
      <c r="C49" s="293" t="s">
        <v>821</v>
      </c>
      <c r="D49" s="1" t="s">
        <v>42</v>
      </c>
      <c r="E49" s="1">
        <v>40</v>
      </c>
      <c r="F49" s="307">
        <v>0</v>
      </c>
      <c r="G49" s="307">
        <f t="shared" si="0"/>
        <v>0</v>
      </c>
    </row>
    <row r="50" spans="1:7" ht="30">
      <c r="A50" s="1" t="s">
        <v>1258</v>
      </c>
      <c r="B50" s="293" t="s">
        <v>741</v>
      </c>
      <c r="C50" s="293" t="s">
        <v>1134</v>
      </c>
      <c r="D50" s="1" t="s">
        <v>42</v>
      </c>
      <c r="E50" s="1">
        <v>6</v>
      </c>
      <c r="F50" s="307">
        <v>0</v>
      </c>
      <c r="G50" s="307">
        <f t="shared" si="0"/>
        <v>0</v>
      </c>
    </row>
    <row r="51" spans="1:7" ht="30">
      <c r="A51" s="1" t="s">
        <v>1257</v>
      </c>
      <c r="B51" s="293" t="s">
        <v>840</v>
      </c>
      <c r="C51" s="293" t="s">
        <v>839</v>
      </c>
      <c r="D51" s="1" t="s">
        <v>42</v>
      </c>
      <c r="E51" s="1">
        <v>8</v>
      </c>
      <c r="F51" s="307">
        <v>0</v>
      </c>
      <c r="G51" s="307">
        <f t="shared" si="0"/>
        <v>0</v>
      </c>
    </row>
    <row r="52" spans="1:7" ht="30">
      <c r="A52" s="1" t="s">
        <v>1256</v>
      </c>
      <c r="B52" s="293" t="s">
        <v>817</v>
      </c>
      <c r="C52" s="293" t="s">
        <v>819</v>
      </c>
      <c r="D52" s="1" t="s">
        <v>42</v>
      </c>
      <c r="E52" s="1">
        <v>167</v>
      </c>
      <c r="F52" s="307">
        <v>0</v>
      </c>
      <c r="G52" s="307">
        <f t="shared" si="0"/>
        <v>0</v>
      </c>
    </row>
    <row r="53" spans="1:7" ht="30">
      <c r="A53" s="1" t="s">
        <v>1255</v>
      </c>
      <c r="B53" s="293" t="s">
        <v>817</v>
      </c>
      <c r="C53" s="293" t="s">
        <v>816</v>
      </c>
      <c r="D53" s="1" t="s">
        <v>42</v>
      </c>
      <c r="E53" s="1">
        <v>54</v>
      </c>
      <c r="F53" s="307">
        <v>0</v>
      </c>
      <c r="G53" s="307">
        <f t="shared" si="0"/>
        <v>0</v>
      </c>
    </row>
    <row r="54" spans="1:7" ht="45">
      <c r="A54" s="1" t="s">
        <v>1254</v>
      </c>
      <c r="B54" s="293" t="s">
        <v>814</v>
      </c>
      <c r="C54" s="293" t="s">
        <v>813</v>
      </c>
      <c r="D54" s="1" t="s">
        <v>42</v>
      </c>
      <c r="E54" s="1">
        <v>287</v>
      </c>
      <c r="F54" s="307">
        <v>0</v>
      </c>
      <c r="G54" s="307">
        <f t="shared" si="0"/>
        <v>0</v>
      </c>
    </row>
    <row r="55" spans="1:7" ht="30">
      <c r="A55" s="1" t="s">
        <v>1253</v>
      </c>
      <c r="B55" s="293" t="s">
        <v>1124</v>
      </c>
      <c r="C55" s="293" t="s">
        <v>1126</v>
      </c>
      <c r="D55" s="1" t="s">
        <v>42</v>
      </c>
      <c r="E55" s="1">
        <v>12</v>
      </c>
      <c r="F55" s="307">
        <v>0</v>
      </c>
      <c r="G55" s="307">
        <f t="shared" si="0"/>
        <v>0</v>
      </c>
    </row>
    <row r="56" spans="1:7" ht="30">
      <c r="A56" s="1" t="s">
        <v>1252</v>
      </c>
      <c r="B56" s="293" t="s">
        <v>1124</v>
      </c>
      <c r="C56" s="293" t="s">
        <v>1123</v>
      </c>
      <c r="D56" s="1" t="s">
        <v>42</v>
      </c>
      <c r="E56" s="1">
        <v>12</v>
      </c>
      <c r="F56" s="307">
        <v>0</v>
      </c>
      <c r="G56" s="307">
        <f t="shared" si="0"/>
        <v>0</v>
      </c>
    </row>
    <row r="57" spans="1:7" ht="30">
      <c r="A57" s="1" t="s">
        <v>1251</v>
      </c>
      <c r="B57" s="293" t="s">
        <v>849</v>
      </c>
      <c r="C57" s="293" t="s">
        <v>1119</v>
      </c>
      <c r="D57" s="1" t="s">
        <v>42</v>
      </c>
      <c r="E57" s="1">
        <v>2</v>
      </c>
      <c r="F57" s="307">
        <v>0</v>
      </c>
      <c r="G57" s="307">
        <f t="shared" si="0"/>
        <v>0</v>
      </c>
    </row>
    <row r="58" spans="1:7" ht="30">
      <c r="A58" s="1" t="s">
        <v>1250</v>
      </c>
      <c r="B58" s="293" t="s">
        <v>849</v>
      </c>
      <c r="C58" s="293" t="s">
        <v>1121</v>
      </c>
      <c r="D58" s="1" t="s">
        <v>42</v>
      </c>
      <c r="E58" s="1">
        <v>5</v>
      </c>
      <c r="F58" s="307">
        <v>0</v>
      </c>
      <c r="G58" s="307">
        <f t="shared" si="0"/>
        <v>0</v>
      </c>
    </row>
    <row r="59" spans="1:7" ht="60">
      <c r="A59" s="1" t="s">
        <v>1249</v>
      </c>
      <c r="B59" s="293" t="s">
        <v>1152</v>
      </c>
      <c r="C59" s="293" t="s">
        <v>1151</v>
      </c>
      <c r="D59" s="1" t="s">
        <v>1087</v>
      </c>
      <c r="E59" s="1">
        <v>1</v>
      </c>
      <c r="F59" s="307">
        <v>0</v>
      </c>
      <c r="G59" s="307">
        <f t="shared" si="0"/>
        <v>0</v>
      </c>
    </row>
    <row r="60" spans="1:7" ht="60">
      <c r="A60" s="1" t="s">
        <v>1248</v>
      </c>
      <c r="B60" s="293" t="s">
        <v>1149</v>
      </c>
      <c r="C60" s="293" t="s">
        <v>1148</v>
      </c>
      <c r="D60" s="1" t="s">
        <v>30</v>
      </c>
      <c r="E60" s="1">
        <v>1</v>
      </c>
      <c r="F60" s="307">
        <v>0</v>
      </c>
      <c r="G60" s="307">
        <f t="shared" si="0"/>
        <v>0</v>
      </c>
    </row>
    <row r="61" spans="1:7" ht="30">
      <c r="A61" s="1" t="s">
        <v>1247</v>
      </c>
      <c r="B61" s="293" t="s">
        <v>1146</v>
      </c>
      <c r="C61" s="293" t="s">
        <v>1145</v>
      </c>
      <c r="D61" s="1" t="s">
        <v>30</v>
      </c>
      <c r="E61" s="1">
        <v>4</v>
      </c>
      <c r="F61" s="307">
        <v>0</v>
      </c>
      <c r="G61" s="307">
        <f t="shared" si="0"/>
        <v>0</v>
      </c>
    </row>
    <row r="62" spans="1:7" ht="45">
      <c r="A62" s="1" t="s">
        <v>1246</v>
      </c>
      <c r="B62" s="293" t="s">
        <v>1143</v>
      </c>
      <c r="C62" s="293" t="s">
        <v>1142</v>
      </c>
      <c r="D62" s="1" t="s">
        <v>42</v>
      </c>
      <c r="E62" s="1">
        <v>40</v>
      </c>
      <c r="F62" s="307">
        <v>0</v>
      </c>
      <c r="G62" s="307">
        <f t="shared" si="0"/>
        <v>0</v>
      </c>
    </row>
    <row r="63" spans="1:7" ht="45">
      <c r="A63" s="1" t="s">
        <v>1245</v>
      </c>
      <c r="B63" s="293" t="s">
        <v>954</v>
      </c>
      <c r="C63" s="293" t="s">
        <v>953</v>
      </c>
      <c r="D63" s="1" t="s">
        <v>42</v>
      </c>
      <c r="E63" s="1">
        <v>50</v>
      </c>
      <c r="F63" s="307">
        <v>0</v>
      </c>
      <c r="G63" s="307">
        <f t="shared" si="0"/>
        <v>0</v>
      </c>
    </row>
    <row r="64" spans="1:7" ht="30">
      <c r="A64" s="1" t="s">
        <v>1244</v>
      </c>
      <c r="B64" s="293" t="s">
        <v>1124</v>
      </c>
      <c r="C64" s="293" t="s">
        <v>1243</v>
      </c>
      <c r="D64" s="1" t="s">
        <v>42</v>
      </c>
      <c r="E64" s="1">
        <v>8</v>
      </c>
      <c r="F64" s="307">
        <v>0</v>
      </c>
      <c r="G64" s="307">
        <f t="shared" si="0"/>
        <v>0</v>
      </c>
    </row>
    <row r="65" spans="1:7" ht="45">
      <c r="A65" s="1" t="s">
        <v>1242</v>
      </c>
      <c r="B65" s="293" t="s">
        <v>747</v>
      </c>
      <c r="C65" s="293" t="s">
        <v>1038</v>
      </c>
      <c r="D65" s="1" t="s">
        <v>180</v>
      </c>
      <c r="E65" s="1">
        <v>3.84</v>
      </c>
      <c r="F65" s="307">
        <v>0</v>
      </c>
      <c r="G65" s="307">
        <f t="shared" si="0"/>
        <v>0</v>
      </c>
    </row>
    <row r="66" spans="1:7" ht="45">
      <c r="A66" s="1" t="s">
        <v>1241</v>
      </c>
      <c r="B66" s="293" t="s">
        <v>745</v>
      </c>
      <c r="C66" s="293" t="s">
        <v>752</v>
      </c>
      <c r="D66" s="1" t="s">
        <v>180</v>
      </c>
      <c r="E66" s="1">
        <v>3.84</v>
      </c>
      <c r="F66" s="307">
        <v>0</v>
      </c>
      <c r="G66" s="307">
        <f t="shared" si="0"/>
        <v>0</v>
      </c>
    </row>
    <row r="67" spans="1:7" ht="45">
      <c r="A67" s="1" t="s">
        <v>1240</v>
      </c>
      <c r="B67" s="293" t="s">
        <v>814</v>
      </c>
      <c r="C67" s="293" t="s">
        <v>813</v>
      </c>
      <c r="D67" s="1" t="s">
        <v>42</v>
      </c>
      <c r="E67" s="1">
        <v>250</v>
      </c>
      <c r="F67" s="307">
        <v>0</v>
      </c>
      <c r="G67" s="307">
        <f t="shared" si="0"/>
        <v>0</v>
      </c>
    </row>
    <row r="68" spans="1:7" ht="60">
      <c r="A68" s="1" t="s">
        <v>1239</v>
      </c>
      <c r="B68" s="293" t="s">
        <v>760</v>
      </c>
      <c r="C68" s="293" t="s">
        <v>1238</v>
      </c>
      <c r="D68" s="1" t="s">
        <v>42</v>
      </c>
      <c r="E68" s="1">
        <v>24</v>
      </c>
      <c r="F68" s="307">
        <v>0</v>
      </c>
      <c r="G68" s="307">
        <f t="shared" si="0"/>
        <v>0</v>
      </c>
    </row>
    <row r="69" spans="1:7" ht="45">
      <c r="A69" s="1" t="s">
        <v>1237</v>
      </c>
      <c r="B69" s="293" t="s">
        <v>757</v>
      </c>
      <c r="C69" s="293" t="s">
        <v>1236</v>
      </c>
      <c r="D69" s="1" t="s">
        <v>42</v>
      </c>
      <c r="E69" s="1">
        <v>24</v>
      </c>
      <c r="F69" s="307">
        <v>0</v>
      </c>
      <c r="G69" s="307">
        <f t="shared" si="0"/>
        <v>0</v>
      </c>
    </row>
    <row r="70" spans="1:7" ht="45">
      <c r="A70" s="1" t="s">
        <v>1235</v>
      </c>
      <c r="B70" s="293" t="s">
        <v>1132</v>
      </c>
      <c r="C70" s="293" t="s">
        <v>1131</v>
      </c>
      <c r="D70" s="1" t="s">
        <v>1101</v>
      </c>
      <c r="E70" s="1">
        <v>1</v>
      </c>
      <c r="F70" s="307">
        <v>0</v>
      </c>
      <c r="G70" s="307">
        <f t="shared" si="0"/>
        <v>0</v>
      </c>
    </row>
    <row r="71" spans="1:7" ht="60">
      <c r="A71" s="1" t="s">
        <v>1234</v>
      </c>
      <c r="B71" s="293" t="s">
        <v>937</v>
      </c>
      <c r="C71" s="293" t="s">
        <v>936</v>
      </c>
      <c r="D71" s="1" t="s">
        <v>30</v>
      </c>
      <c r="E71" s="1">
        <v>3</v>
      </c>
      <c r="F71" s="307">
        <v>0</v>
      </c>
      <c r="G71" s="307">
        <f t="shared" si="0"/>
        <v>0</v>
      </c>
    </row>
    <row r="72" spans="1:7" ht="45">
      <c r="A72" s="1" t="s">
        <v>1233</v>
      </c>
      <c r="B72" s="293" t="s">
        <v>808</v>
      </c>
      <c r="C72" s="293" t="s">
        <v>807</v>
      </c>
      <c r="D72" s="1" t="s">
        <v>733</v>
      </c>
      <c r="E72" s="1">
        <v>112</v>
      </c>
      <c r="F72" s="307">
        <v>0</v>
      </c>
      <c r="G72" s="307">
        <f t="shared" ref="G72:G135" si="1">F72*E72</f>
        <v>0</v>
      </c>
    </row>
    <row r="73" spans="1:7" ht="60">
      <c r="A73" s="1" t="s">
        <v>1232</v>
      </c>
      <c r="B73" s="293" t="s">
        <v>811</v>
      </c>
      <c r="C73" s="293" t="s">
        <v>1055</v>
      </c>
      <c r="D73" s="1" t="s">
        <v>30</v>
      </c>
      <c r="E73" s="1">
        <v>28</v>
      </c>
      <c r="F73" s="307">
        <v>0</v>
      </c>
      <c r="G73" s="307">
        <f t="shared" si="1"/>
        <v>0</v>
      </c>
    </row>
    <row r="74" spans="1:7" ht="45">
      <c r="A74" s="1" t="s">
        <v>1231</v>
      </c>
      <c r="B74" s="293" t="s">
        <v>933</v>
      </c>
      <c r="C74" s="293" t="s">
        <v>932</v>
      </c>
      <c r="D74" s="1" t="s">
        <v>733</v>
      </c>
      <c r="E74" s="1">
        <v>12</v>
      </c>
      <c r="F74" s="307">
        <v>0</v>
      </c>
      <c r="G74" s="307">
        <f t="shared" si="1"/>
        <v>0</v>
      </c>
    </row>
    <row r="75" spans="1:7" ht="45">
      <c r="A75" s="1" t="s">
        <v>1230</v>
      </c>
      <c r="B75" s="293" t="s">
        <v>808</v>
      </c>
      <c r="C75" s="293" t="s">
        <v>1229</v>
      </c>
      <c r="D75" s="1" t="s">
        <v>733</v>
      </c>
      <c r="E75" s="1">
        <v>16</v>
      </c>
      <c r="F75" s="307">
        <v>0</v>
      </c>
      <c r="G75" s="307">
        <f t="shared" si="1"/>
        <v>0</v>
      </c>
    </row>
    <row r="76" spans="1:7" ht="45">
      <c r="A76" s="1" t="s">
        <v>1228</v>
      </c>
      <c r="B76" s="293" t="s">
        <v>1111</v>
      </c>
      <c r="C76" s="293" t="s">
        <v>1110</v>
      </c>
      <c r="D76" s="1" t="s">
        <v>42</v>
      </c>
      <c r="E76" s="1">
        <v>12</v>
      </c>
      <c r="F76" s="307">
        <v>0</v>
      </c>
      <c r="G76" s="307">
        <f t="shared" si="1"/>
        <v>0</v>
      </c>
    </row>
    <row r="77" spans="1:7" ht="45">
      <c r="A77" s="1" t="s">
        <v>1227</v>
      </c>
      <c r="B77" s="293" t="s">
        <v>1171</v>
      </c>
      <c r="C77" s="293" t="s">
        <v>1186</v>
      </c>
      <c r="D77" s="1" t="s">
        <v>94</v>
      </c>
      <c r="E77" s="1">
        <v>5</v>
      </c>
      <c r="F77" s="307">
        <v>0</v>
      </c>
      <c r="G77" s="307">
        <f t="shared" si="1"/>
        <v>0</v>
      </c>
    </row>
    <row r="78" spans="1:7" ht="45">
      <c r="A78" s="1" t="s">
        <v>1226</v>
      </c>
      <c r="B78" s="293" t="s">
        <v>1171</v>
      </c>
      <c r="C78" s="293" t="s">
        <v>1184</v>
      </c>
      <c r="D78" s="1" t="s">
        <v>94</v>
      </c>
      <c r="E78" s="1">
        <v>1</v>
      </c>
      <c r="F78" s="307">
        <v>0</v>
      </c>
      <c r="G78" s="307">
        <f t="shared" si="1"/>
        <v>0</v>
      </c>
    </row>
    <row r="79" spans="1:7" ht="45">
      <c r="A79" s="1" t="s">
        <v>1225</v>
      </c>
      <c r="B79" s="293" t="s">
        <v>1176</v>
      </c>
      <c r="C79" s="293" t="s">
        <v>1180</v>
      </c>
      <c r="D79" s="1" t="s">
        <v>94</v>
      </c>
      <c r="E79" s="1">
        <v>1</v>
      </c>
      <c r="F79" s="307">
        <v>0</v>
      </c>
      <c r="G79" s="307">
        <f t="shared" si="1"/>
        <v>0</v>
      </c>
    </row>
    <row r="80" spans="1:7" ht="45">
      <c r="A80" s="1" t="s">
        <v>1224</v>
      </c>
      <c r="B80" s="293" t="s">
        <v>1176</v>
      </c>
      <c r="C80" s="293" t="s">
        <v>1223</v>
      </c>
      <c r="D80" s="1" t="s">
        <v>94</v>
      </c>
      <c r="E80" s="1">
        <v>1</v>
      </c>
      <c r="F80" s="307">
        <v>0</v>
      </c>
      <c r="G80" s="307">
        <f t="shared" si="1"/>
        <v>0</v>
      </c>
    </row>
    <row r="81" spans="1:7" ht="45">
      <c r="A81" s="1" t="s">
        <v>1222</v>
      </c>
      <c r="B81" s="293" t="s">
        <v>1171</v>
      </c>
      <c r="C81" s="293" t="s">
        <v>1173</v>
      </c>
      <c r="D81" s="1" t="s">
        <v>94</v>
      </c>
      <c r="E81" s="1">
        <v>1</v>
      </c>
      <c r="F81" s="307">
        <v>0</v>
      </c>
      <c r="G81" s="307">
        <f t="shared" si="1"/>
        <v>0</v>
      </c>
    </row>
    <row r="82" spans="1:7" ht="30">
      <c r="A82" s="1" t="s">
        <v>1221</v>
      </c>
      <c r="B82" s="293" t="s">
        <v>717</v>
      </c>
      <c r="C82" s="293" t="s">
        <v>750</v>
      </c>
      <c r="D82" s="1" t="s">
        <v>715</v>
      </c>
      <c r="E82" s="1">
        <v>17</v>
      </c>
      <c r="F82" s="307">
        <v>0</v>
      </c>
      <c r="G82" s="307">
        <f t="shared" si="1"/>
        <v>0</v>
      </c>
    </row>
    <row r="83" spans="1:7" ht="30">
      <c r="A83" s="1" t="s">
        <v>1220</v>
      </c>
      <c r="B83" s="293" t="s">
        <v>929</v>
      </c>
      <c r="C83" s="293" t="s">
        <v>928</v>
      </c>
      <c r="D83" s="1" t="s">
        <v>30</v>
      </c>
      <c r="E83" s="1">
        <v>1</v>
      </c>
      <c r="F83" s="307">
        <v>0</v>
      </c>
      <c r="G83" s="307">
        <f t="shared" si="1"/>
        <v>0</v>
      </c>
    </row>
    <row r="84" spans="1:7" ht="45">
      <c r="A84" s="1" t="s">
        <v>1219</v>
      </c>
      <c r="B84" s="293" t="s">
        <v>1106</v>
      </c>
      <c r="C84" s="293" t="s">
        <v>1105</v>
      </c>
      <c r="D84" s="1" t="s">
        <v>30</v>
      </c>
      <c r="E84" s="1">
        <v>4</v>
      </c>
      <c r="F84" s="307">
        <v>0</v>
      </c>
      <c r="G84" s="307">
        <f t="shared" si="1"/>
        <v>0</v>
      </c>
    </row>
    <row r="85" spans="1:7" ht="30">
      <c r="A85" s="1" t="s">
        <v>1218</v>
      </c>
      <c r="B85" s="293" t="s">
        <v>1165</v>
      </c>
      <c r="C85" s="293" t="s">
        <v>1164</v>
      </c>
      <c r="D85" s="1" t="s">
        <v>30</v>
      </c>
      <c r="E85" s="1">
        <v>8</v>
      </c>
      <c r="F85" s="307">
        <v>0</v>
      </c>
      <c r="G85" s="307">
        <f t="shared" si="1"/>
        <v>0</v>
      </c>
    </row>
    <row r="86" spans="1:7" ht="30">
      <c r="A86" s="1" t="s">
        <v>1217</v>
      </c>
      <c r="B86" s="293" t="s">
        <v>1162</v>
      </c>
      <c r="C86" s="293" t="s">
        <v>1161</v>
      </c>
      <c r="D86" s="1" t="s">
        <v>1160</v>
      </c>
      <c r="E86" s="1">
        <v>160</v>
      </c>
      <c r="F86" s="307">
        <v>0</v>
      </c>
      <c r="G86" s="307">
        <f t="shared" si="1"/>
        <v>0</v>
      </c>
    </row>
    <row r="87" spans="1:7" ht="30">
      <c r="A87" s="1" t="s">
        <v>1216</v>
      </c>
      <c r="B87" s="293" t="s">
        <v>1158</v>
      </c>
      <c r="C87" s="293" t="s">
        <v>1157</v>
      </c>
      <c r="D87" s="1" t="s">
        <v>94</v>
      </c>
      <c r="E87" s="1">
        <v>1</v>
      </c>
      <c r="F87" s="307">
        <v>0</v>
      </c>
      <c r="G87" s="307">
        <f t="shared" si="1"/>
        <v>0</v>
      </c>
    </row>
    <row r="88" spans="1:7" ht="30">
      <c r="A88" s="1" t="s">
        <v>1215</v>
      </c>
      <c r="B88" s="293" t="s">
        <v>1155</v>
      </c>
      <c r="C88" s="293" t="s">
        <v>1154</v>
      </c>
      <c r="D88" s="1" t="s">
        <v>94</v>
      </c>
      <c r="E88" s="1">
        <v>3</v>
      </c>
      <c r="F88" s="307">
        <v>0</v>
      </c>
      <c r="G88" s="307">
        <f t="shared" si="1"/>
        <v>0</v>
      </c>
    </row>
    <row r="89" spans="1:7" ht="30">
      <c r="A89" s="1" t="s">
        <v>1214</v>
      </c>
      <c r="B89" s="293" t="s">
        <v>747</v>
      </c>
      <c r="C89" s="293" t="s">
        <v>781</v>
      </c>
      <c r="D89" s="1" t="s">
        <v>180</v>
      </c>
      <c r="E89" s="1">
        <v>126.4</v>
      </c>
      <c r="F89" s="307">
        <v>0</v>
      </c>
      <c r="G89" s="307">
        <f t="shared" si="1"/>
        <v>0</v>
      </c>
    </row>
    <row r="90" spans="1:7" ht="45">
      <c r="A90" s="1" t="s">
        <v>1213</v>
      </c>
      <c r="B90" s="293" t="s">
        <v>745</v>
      </c>
      <c r="C90" s="293" t="s">
        <v>752</v>
      </c>
      <c r="D90" s="1" t="s">
        <v>180</v>
      </c>
      <c r="E90" s="1">
        <v>94.8</v>
      </c>
      <c r="F90" s="307">
        <v>0</v>
      </c>
      <c r="G90" s="307">
        <f t="shared" si="1"/>
        <v>0</v>
      </c>
    </row>
    <row r="91" spans="1:7" ht="45">
      <c r="A91" s="1" t="s">
        <v>1212</v>
      </c>
      <c r="B91" s="293" t="s">
        <v>743</v>
      </c>
      <c r="C91" s="293" t="s">
        <v>754</v>
      </c>
      <c r="D91" s="1" t="s">
        <v>42</v>
      </c>
      <c r="E91" s="1">
        <v>790</v>
      </c>
      <c r="F91" s="307">
        <v>0</v>
      </c>
      <c r="G91" s="307">
        <f t="shared" si="1"/>
        <v>0</v>
      </c>
    </row>
    <row r="92" spans="1:7" ht="45">
      <c r="A92" s="1" t="s">
        <v>1211</v>
      </c>
      <c r="B92" s="293" t="s">
        <v>1199</v>
      </c>
      <c r="C92" s="293" t="s">
        <v>1201</v>
      </c>
      <c r="D92" s="1" t="s">
        <v>42</v>
      </c>
      <c r="E92" s="1">
        <v>198</v>
      </c>
      <c r="F92" s="307">
        <v>0</v>
      </c>
      <c r="G92" s="307">
        <f t="shared" si="1"/>
        <v>0</v>
      </c>
    </row>
    <row r="93" spans="1:7" ht="45">
      <c r="A93" s="1" t="s">
        <v>1210</v>
      </c>
      <c r="B93" s="293" t="s">
        <v>1199</v>
      </c>
      <c r="C93" s="293" t="s">
        <v>1198</v>
      </c>
      <c r="D93" s="1" t="s">
        <v>42</v>
      </c>
      <c r="E93" s="1">
        <v>56</v>
      </c>
      <c r="F93" s="307">
        <v>0</v>
      </c>
      <c r="G93" s="307">
        <f t="shared" si="1"/>
        <v>0</v>
      </c>
    </row>
    <row r="94" spans="1:7" ht="45">
      <c r="A94" s="1" t="s">
        <v>1209</v>
      </c>
      <c r="B94" s="293" t="s">
        <v>1194</v>
      </c>
      <c r="C94" s="293" t="s">
        <v>1196</v>
      </c>
      <c r="D94" s="1" t="s">
        <v>42</v>
      </c>
      <c r="E94" s="1">
        <v>32</v>
      </c>
      <c r="F94" s="307">
        <v>0</v>
      </c>
      <c r="G94" s="307">
        <f t="shared" si="1"/>
        <v>0</v>
      </c>
    </row>
    <row r="95" spans="1:7" ht="45">
      <c r="A95" s="1" t="s">
        <v>1208</v>
      </c>
      <c r="B95" s="293" t="s">
        <v>1194</v>
      </c>
      <c r="C95" s="293" t="s">
        <v>1193</v>
      </c>
      <c r="D95" s="1" t="s">
        <v>42</v>
      </c>
      <c r="E95" s="1">
        <v>94</v>
      </c>
      <c r="F95" s="307">
        <v>0</v>
      </c>
      <c r="G95" s="307">
        <f t="shared" si="1"/>
        <v>0</v>
      </c>
    </row>
    <row r="96" spans="1:7" ht="45">
      <c r="A96" s="1" t="s">
        <v>1207</v>
      </c>
      <c r="B96" s="293" t="s">
        <v>1191</v>
      </c>
      <c r="C96" s="293" t="s">
        <v>1190</v>
      </c>
      <c r="D96" s="1" t="s">
        <v>42</v>
      </c>
      <c r="E96" s="1">
        <v>126</v>
      </c>
      <c r="F96" s="307">
        <v>0</v>
      </c>
      <c r="G96" s="307">
        <f t="shared" si="1"/>
        <v>0</v>
      </c>
    </row>
    <row r="97" spans="1:7" ht="30">
      <c r="A97" s="1" t="s">
        <v>1206</v>
      </c>
      <c r="B97" s="293" t="s">
        <v>1158</v>
      </c>
      <c r="C97" s="293" t="s">
        <v>1188</v>
      </c>
      <c r="D97" s="1" t="s">
        <v>94</v>
      </c>
      <c r="E97" s="1">
        <v>8</v>
      </c>
      <c r="F97" s="307">
        <v>0</v>
      </c>
      <c r="G97" s="307">
        <f t="shared" si="1"/>
        <v>0</v>
      </c>
    </row>
    <row r="98" spans="1:7" ht="30">
      <c r="A98" s="1" t="s">
        <v>1205</v>
      </c>
      <c r="B98" s="293" t="s">
        <v>747</v>
      </c>
      <c r="C98" s="293" t="s">
        <v>781</v>
      </c>
      <c r="D98" s="1" t="s">
        <v>180</v>
      </c>
      <c r="E98" s="1">
        <v>126.4</v>
      </c>
      <c r="F98" s="307">
        <v>0</v>
      </c>
      <c r="G98" s="307">
        <f t="shared" si="1"/>
        <v>0</v>
      </c>
    </row>
    <row r="99" spans="1:7" ht="45">
      <c r="A99" s="1" t="s">
        <v>1204</v>
      </c>
      <c r="B99" s="293" t="s">
        <v>745</v>
      </c>
      <c r="C99" s="293" t="s">
        <v>752</v>
      </c>
      <c r="D99" s="1" t="s">
        <v>180</v>
      </c>
      <c r="E99" s="1">
        <v>94.8</v>
      </c>
      <c r="F99" s="307">
        <v>0</v>
      </c>
      <c r="G99" s="307">
        <f t="shared" si="1"/>
        <v>0</v>
      </c>
    </row>
    <row r="100" spans="1:7" ht="45">
      <c r="A100" s="1" t="s">
        <v>1203</v>
      </c>
      <c r="B100" s="293" t="s">
        <v>743</v>
      </c>
      <c r="C100" s="293" t="s">
        <v>754</v>
      </c>
      <c r="D100" s="1" t="s">
        <v>42</v>
      </c>
      <c r="E100" s="1">
        <v>790</v>
      </c>
      <c r="F100" s="307">
        <v>0</v>
      </c>
      <c r="G100" s="307">
        <f t="shared" si="1"/>
        <v>0</v>
      </c>
    </row>
    <row r="101" spans="1:7" ht="45">
      <c r="A101" s="1" t="s">
        <v>1202</v>
      </c>
      <c r="B101" s="293" t="s">
        <v>1199</v>
      </c>
      <c r="C101" s="293" t="s">
        <v>1201</v>
      </c>
      <c r="D101" s="1" t="s">
        <v>42</v>
      </c>
      <c r="E101" s="1">
        <v>198</v>
      </c>
      <c r="F101" s="307">
        <v>0</v>
      </c>
      <c r="G101" s="307">
        <f t="shared" si="1"/>
        <v>0</v>
      </c>
    </row>
    <row r="102" spans="1:7" ht="45">
      <c r="A102" s="1" t="s">
        <v>1200</v>
      </c>
      <c r="B102" s="293" t="s">
        <v>1199</v>
      </c>
      <c r="C102" s="293" t="s">
        <v>1198</v>
      </c>
      <c r="D102" s="1" t="s">
        <v>42</v>
      </c>
      <c r="E102" s="1">
        <v>56</v>
      </c>
      <c r="F102" s="307">
        <v>0</v>
      </c>
      <c r="G102" s="307">
        <f t="shared" si="1"/>
        <v>0</v>
      </c>
    </row>
    <row r="103" spans="1:7" ht="45">
      <c r="A103" s="1" t="s">
        <v>1197</v>
      </c>
      <c r="B103" s="293" t="s">
        <v>1194</v>
      </c>
      <c r="C103" s="293" t="s">
        <v>1196</v>
      </c>
      <c r="D103" s="1" t="s">
        <v>42</v>
      </c>
      <c r="E103" s="1">
        <v>32</v>
      </c>
      <c r="F103" s="307">
        <v>0</v>
      </c>
      <c r="G103" s="307">
        <f t="shared" si="1"/>
        <v>0</v>
      </c>
    </row>
    <row r="104" spans="1:7" ht="45">
      <c r="A104" s="1" t="s">
        <v>1195</v>
      </c>
      <c r="B104" s="293" t="s">
        <v>1194</v>
      </c>
      <c r="C104" s="293" t="s">
        <v>1193</v>
      </c>
      <c r="D104" s="1" t="s">
        <v>42</v>
      </c>
      <c r="E104" s="1">
        <v>94</v>
      </c>
      <c r="F104" s="307">
        <v>0</v>
      </c>
      <c r="G104" s="307">
        <f t="shared" si="1"/>
        <v>0</v>
      </c>
    </row>
    <row r="105" spans="1:7" ht="45">
      <c r="A105" s="1" t="s">
        <v>1192</v>
      </c>
      <c r="B105" s="293" t="s">
        <v>1191</v>
      </c>
      <c r="C105" s="293" t="s">
        <v>1190</v>
      </c>
      <c r="D105" s="1" t="s">
        <v>42</v>
      </c>
      <c r="E105" s="1">
        <v>126</v>
      </c>
      <c r="F105" s="307">
        <v>0</v>
      </c>
      <c r="G105" s="307">
        <f t="shared" si="1"/>
        <v>0</v>
      </c>
    </row>
    <row r="106" spans="1:7" ht="30">
      <c r="A106" s="1" t="s">
        <v>1189</v>
      </c>
      <c r="B106" s="293" t="s">
        <v>1158</v>
      </c>
      <c r="C106" s="293" t="s">
        <v>1188</v>
      </c>
      <c r="D106" s="1" t="s">
        <v>94</v>
      </c>
      <c r="E106" s="1">
        <v>12</v>
      </c>
      <c r="F106" s="307">
        <v>0</v>
      </c>
      <c r="G106" s="307">
        <f t="shared" si="1"/>
        <v>0</v>
      </c>
    </row>
    <row r="107" spans="1:7" ht="45">
      <c r="A107" s="1" t="s">
        <v>1187</v>
      </c>
      <c r="B107" s="293" t="s">
        <v>1171</v>
      </c>
      <c r="C107" s="293" t="s">
        <v>1186</v>
      </c>
      <c r="D107" s="1" t="s">
        <v>94</v>
      </c>
      <c r="E107" s="1">
        <v>9</v>
      </c>
      <c r="F107" s="307">
        <v>0</v>
      </c>
      <c r="G107" s="307">
        <f t="shared" si="1"/>
        <v>0</v>
      </c>
    </row>
    <row r="108" spans="1:7" ht="45">
      <c r="A108" s="1" t="s">
        <v>1185</v>
      </c>
      <c r="B108" s="293" t="s">
        <v>1171</v>
      </c>
      <c r="C108" s="293" t="s">
        <v>1184</v>
      </c>
      <c r="D108" s="1" t="s">
        <v>94</v>
      </c>
      <c r="E108" s="1">
        <v>5</v>
      </c>
      <c r="F108" s="307">
        <v>0</v>
      </c>
      <c r="G108" s="307">
        <f t="shared" si="1"/>
        <v>0</v>
      </c>
    </row>
    <row r="109" spans="1:7" ht="45">
      <c r="A109" s="1" t="s">
        <v>1183</v>
      </c>
      <c r="B109" s="293" t="s">
        <v>1171</v>
      </c>
      <c r="C109" s="293" t="s">
        <v>1182</v>
      </c>
      <c r="D109" s="1" t="s">
        <v>94</v>
      </c>
      <c r="E109" s="1">
        <v>1</v>
      </c>
      <c r="F109" s="307">
        <v>0</v>
      </c>
      <c r="G109" s="307">
        <f t="shared" si="1"/>
        <v>0</v>
      </c>
    </row>
    <row r="110" spans="1:7" ht="45">
      <c r="A110" s="1" t="s">
        <v>1181</v>
      </c>
      <c r="B110" s="293" t="s">
        <v>1176</v>
      </c>
      <c r="C110" s="293" t="s">
        <v>1180</v>
      </c>
      <c r="D110" s="1" t="s">
        <v>94</v>
      </c>
      <c r="E110" s="1">
        <v>4</v>
      </c>
      <c r="F110" s="307">
        <v>0</v>
      </c>
      <c r="G110" s="307">
        <f t="shared" si="1"/>
        <v>0</v>
      </c>
    </row>
    <row r="111" spans="1:7" ht="45">
      <c r="A111" s="1" t="s">
        <v>1179</v>
      </c>
      <c r="B111" s="293" t="s">
        <v>1176</v>
      </c>
      <c r="C111" s="293" t="s">
        <v>1178</v>
      </c>
      <c r="D111" s="1" t="s">
        <v>94</v>
      </c>
      <c r="E111" s="1">
        <v>1</v>
      </c>
      <c r="F111" s="307">
        <v>0</v>
      </c>
      <c r="G111" s="307">
        <f t="shared" si="1"/>
        <v>0</v>
      </c>
    </row>
    <row r="112" spans="1:7" ht="45">
      <c r="A112" s="1" t="s">
        <v>1177</v>
      </c>
      <c r="B112" s="293" t="s">
        <v>1176</v>
      </c>
      <c r="C112" s="293" t="s">
        <v>1175</v>
      </c>
      <c r="D112" s="1" t="s">
        <v>94</v>
      </c>
      <c r="E112" s="1">
        <v>2</v>
      </c>
      <c r="F112" s="307">
        <v>0</v>
      </c>
      <c r="G112" s="307">
        <f t="shared" si="1"/>
        <v>0</v>
      </c>
    </row>
    <row r="113" spans="1:7" ht="45">
      <c r="A113" s="1" t="s">
        <v>1174</v>
      </c>
      <c r="B113" s="293" t="s">
        <v>1171</v>
      </c>
      <c r="C113" s="293" t="s">
        <v>1173</v>
      </c>
      <c r="D113" s="1" t="s">
        <v>94</v>
      </c>
      <c r="E113" s="1">
        <v>2</v>
      </c>
      <c r="F113" s="307">
        <v>0</v>
      </c>
      <c r="G113" s="307">
        <f t="shared" si="1"/>
        <v>0</v>
      </c>
    </row>
    <row r="114" spans="1:7" ht="45">
      <c r="A114" s="1" t="s">
        <v>1172</v>
      </c>
      <c r="B114" s="293" t="s">
        <v>1171</v>
      </c>
      <c r="C114" s="293" t="s">
        <v>1170</v>
      </c>
      <c r="D114" s="1" t="s">
        <v>94</v>
      </c>
      <c r="E114" s="1">
        <v>1</v>
      </c>
      <c r="F114" s="307">
        <v>0</v>
      </c>
      <c r="G114" s="307">
        <f t="shared" si="1"/>
        <v>0</v>
      </c>
    </row>
    <row r="115" spans="1:7" ht="30">
      <c r="A115" s="1" t="s">
        <v>1169</v>
      </c>
      <c r="B115" s="293" t="s">
        <v>1168</v>
      </c>
      <c r="C115" s="293" t="s">
        <v>1167</v>
      </c>
      <c r="D115" s="1" t="s">
        <v>94</v>
      </c>
      <c r="E115" s="1">
        <v>2</v>
      </c>
      <c r="F115" s="307">
        <v>0</v>
      </c>
      <c r="G115" s="307">
        <f t="shared" si="1"/>
        <v>0</v>
      </c>
    </row>
    <row r="116" spans="1:7" ht="30">
      <c r="A116" s="1" t="s">
        <v>1166</v>
      </c>
      <c r="B116" s="293" t="s">
        <v>1165</v>
      </c>
      <c r="C116" s="293" t="s">
        <v>1164</v>
      </c>
      <c r="D116" s="1" t="s">
        <v>30</v>
      </c>
      <c r="E116" s="1">
        <v>24</v>
      </c>
      <c r="F116" s="307">
        <v>0</v>
      </c>
      <c r="G116" s="307">
        <f t="shared" si="1"/>
        <v>0</v>
      </c>
    </row>
    <row r="117" spans="1:7" ht="30">
      <c r="A117" s="1" t="s">
        <v>1163</v>
      </c>
      <c r="B117" s="293" t="s">
        <v>1162</v>
      </c>
      <c r="C117" s="293" t="s">
        <v>1161</v>
      </c>
      <c r="D117" s="1" t="s">
        <v>1160</v>
      </c>
      <c r="E117" s="1">
        <v>800</v>
      </c>
      <c r="F117" s="307">
        <v>0</v>
      </c>
      <c r="G117" s="307">
        <f t="shared" si="1"/>
        <v>0</v>
      </c>
    </row>
    <row r="118" spans="1:7" ht="30">
      <c r="A118" s="1" t="s">
        <v>1159</v>
      </c>
      <c r="B118" s="293" t="s">
        <v>1158</v>
      </c>
      <c r="C118" s="293" t="s">
        <v>1157</v>
      </c>
      <c r="D118" s="1" t="s">
        <v>94</v>
      </c>
      <c r="E118" s="1">
        <v>2</v>
      </c>
      <c r="F118" s="307">
        <v>0</v>
      </c>
      <c r="G118" s="307">
        <f t="shared" si="1"/>
        <v>0</v>
      </c>
    </row>
    <row r="119" spans="1:7" ht="30">
      <c r="A119" s="1" t="s">
        <v>1156</v>
      </c>
      <c r="B119" s="293" t="s">
        <v>1155</v>
      </c>
      <c r="C119" s="293" t="s">
        <v>1154</v>
      </c>
      <c r="D119" s="1" t="s">
        <v>94</v>
      </c>
      <c r="E119" s="1">
        <v>1</v>
      </c>
      <c r="F119" s="307">
        <v>0</v>
      </c>
      <c r="G119" s="307">
        <f t="shared" si="1"/>
        <v>0</v>
      </c>
    </row>
    <row r="120" spans="1:7" ht="60">
      <c r="A120" s="1" t="s">
        <v>1153</v>
      </c>
      <c r="B120" s="293" t="s">
        <v>1152</v>
      </c>
      <c r="C120" s="293" t="s">
        <v>1151</v>
      </c>
      <c r="D120" s="1" t="s">
        <v>1087</v>
      </c>
      <c r="E120" s="1">
        <v>2</v>
      </c>
      <c r="F120" s="307">
        <v>0</v>
      </c>
      <c r="G120" s="307">
        <f t="shared" si="1"/>
        <v>0</v>
      </c>
    </row>
    <row r="121" spans="1:7" ht="60">
      <c r="A121" s="1" t="s">
        <v>1150</v>
      </c>
      <c r="B121" s="293" t="s">
        <v>1149</v>
      </c>
      <c r="C121" s="293" t="s">
        <v>1148</v>
      </c>
      <c r="D121" s="1" t="s">
        <v>30</v>
      </c>
      <c r="E121" s="1">
        <v>2</v>
      </c>
      <c r="F121" s="307">
        <v>0</v>
      </c>
      <c r="G121" s="307">
        <f t="shared" si="1"/>
        <v>0</v>
      </c>
    </row>
    <row r="122" spans="1:7" ht="30">
      <c r="A122" s="1" t="s">
        <v>1147</v>
      </c>
      <c r="B122" s="293" t="s">
        <v>1146</v>
      </c>
      <c r="C122" s="293" t="s">
        <v>1145</v>
      </c>
      <c r="D122" s="1" t="s">
        <v>30</v>
      </c>
      <c r="E122" s="1">
        <v>18</v>
      </c>
      <c r="F122" s="307">
        <v>0</v>
      </c>
      <c r="G122" s="307">
        <f t="shared" si="1"/>
        <v>0</v>
      </c>
    </row>
    <row r="123" spans="1:7" ht="45">
      <c r="A123" s="1" t="s">
        <v>1144</v>
      </c>
      <c r="B123" s="293" t="s">
        <v>1143</v>
      </c>
      <c r="C123" s="293" t="s">
        <v>1142</v>
      </c>
      <c r="D123" s="1" t="s">
        <v>42</v>
      </c>
      <c r="E123" s="1">
        <v>96</v>
      </c>
      <c r="F123" s="307">
        <v>0</v>
      </c>
      <c r="G123" s="307">
        <f t="shared" si="1"/>
        <v>0</v>
      </c>
    </row>
    <row r="124" spans="1:7" ht="45">
      <c r="A124" s="1" t="s">
        <v>1141</v>
      </c>
      <c r="B124" s="293" t="s">
        <v>954</v>
      </c>
      <c r="C124" s="293" t="s">
        <v>953</v>
      </c>
      <c r="D124" s="1" t="s">
        <v>42</v>
      </c>
      <c r="E124" s="1">
        <v>120</v>
      </c>
      <c r="F124" s="307">
        <v>0</v>
      </c>
      <c r="G124" s="307">
        <f t="shared" si="1"/>
        <v>0</v>
      </c>
    </row>
    <row r="125" spans="1:7" ht="30">
      <c r="A125" s="1" t="s">
        <v>1140</v>
      </c>
      <c r="B125" s="293" t="s">
        <v>747</v>
      </c>
      <c r="C125" s="293" t="s">
        <v>781</v>
      </c>
      <c r="D125" s="1" t="s">
        <v>180</v>
      </c>
      <c r="E125" s="1">
        <v>494.72</v>
      </c>
      <c r="F125" s="307">
        <v>0</v>
      </c>
      <c r="G125" s="307">
        <f t="shared" si="1"/>
        <v>0</v>
      </c>
    </row>
    <row r="126" spans="1:7" ht="45">
      <c r="A126" s="1" t="s">
        <v>1139</v>
      </c>
      <c r="B126" s="293" t="s">
        <v>745</v>
      </c>
      <c r="C126" s="293" t="s">
        <v>752</v>
      </c>
      <c r="D126" s="1" t="s">
        <v>180</v>
      </c>
      <c r="E126" s="1">
        <v>391.04</v>
      </c>
      <c r="F126" s="307">
        <v>0</v>
      </c>
      <c r="G126" s="307">
        <f t="shared" si="1"/>
        <v>0</v>
      </c>
    </row>
    <row r="127" spans="1:7" ht="45">
      <c r="A127" s="1" t="s">
        <v>1138</v>
      </c>
      <c r="B127" s="293" t="s">
        <v>743</v>
      </c>
      <c r="C127" s="293" t="s">
        <v>754</v>
      </c>
      <c r="D127" s="1" t="s">
        <v>42</v>
      </c>
      <c r="E127" s="1">
        <v>2592</v>
      </c>
      <c r="F127" s="307">
        <v>0</v>
      </c>
      <c r="G127" s="307">
        <f t="shared" si="1"/>
        <v>0</v>
      </c>
    </row>
    <row r="128" spans="1:7" ht="30">
      <c r="A128" s="1" t="s">
        <v>1137</v>
      </c>
      <c r="B128" s="293" t="s">
        <v>741</v>
      </c>
      <c r="C128" s="293" t="s">
        <v>823</v>
      </c>
      <c r="D128" s="1" t="s">
        <v>42</v>
      </c>
      <c r="E128" s="1">
        <v>253</v>
      </c>
      <c r="F128" s="307">
        <v>0</v>
      </c>
      <c r="G128" s="307">
        <f t="shared" si="1"/>
        <v>0</v>
      </c>
    </row>
    <row r="129" spans="1:7" ht="30">
      <c r="A129" s="1" t="s">
        <v>1136</v>
      </c>
      <c r="B129" s="293" t="s">
        <v>741</v>
      </c>
      <c r="C129" s="293" t="s">
        <v>821</v>
      </c>
      <c r="D129" s="1" t="s">
        <v>42</v>
      </c>
      <c r="E129" s="1">
        <v>247</v>
      </c>
      <c r="F129" s="307">
        <v>0</v>
      </c>
      <c r="G129" s="307">
        <f t="shared" si="1"/>
        <v>0</v>
      </c>
    </row>
    <row r="130" spans="1:7" ht="30">
      <c r="A130" s="1" t="s">
        <v>1135</v>
      </c>
      <c r="B130" s="293" t="s">
        <v>741</v>
      </c>
      <c r="C130" s="293" t="s">
        <v>1134</v>
      </c>
      <c r="D130" s="1" t="s">
        <v>42</v>
      </c>
      <c r="E130" s="1">
        <v>18</v>
      </c>
      <c r="F130" s="307">
        <v>0</v>
      </c>
      <c r="G130" s="307">
        <f t="shared" si="1"/>
        <v>0</v>
      </c>
    </row>
    <row r="131" spans="1:7" ht="45">
      <c r="A131" s="1" t="s">
        <v>1133</v>
      </c>
      <c r="B131" s="293" t="s">
        <v>1132</v>
      </c>
      <c r="C131" s="293" t="s">
        <v>1131</v>
      </c>
      <c r="D131" s="1" t="s">
        <v>1101</v>
      </c>
      <c r="E131" s="1">
        <v>3</v>
      </c>
      <c r="F131" s="307">
        <v>0</v>
      </c>
      <c r="G131" s="307">
        <f t="shared" si="1"/>
        <v>0</v>
      </c>
    </row>
    <row r="132" spans="1:7" ht="30">
      <c r="A132" s="1" t="s">
        <v>1130</v>
      </c>
      <c r="B132" s="293" t="s">
        <v>817</v>
      </c>
      <c r="C132" s="293" t="s">
        <v>819</v>
      </c>
      <c r="D132" s="1" t="s">
        <v>42</v>
      </c>
      <c r="E132" s="1">
        <v>500</v>
      </c>
      <c r="F132" s="307">
        <v>0</v>
      </c>
      <c r="G132" s="307">
        <f t="shared" si="1"/>
        <v>0</v>
      </c>
    </row>
    <row r="133" spans="1:7" ht="30">
      <c r="A133" s="1" t="s">
        <v>1129</v>
      </c>
      <c r="B133" s="293" t="s">
        <v>817</v>
      </c>
      <c r="C133" s="293" t="s">
        <v>816</v>
      </c>
      <c r="D133" s="1" t="s">
        <v>42</v>
      </c>
      <c r="E133" s="1">
        <v>122</v>
      </c>
      <c r="F133" s="307">
        <v>0</v>
      </c>
      <c r="G133" s="307">
        <f t="shared" si="1"/>
        <v>0</v>
      </c>
    </row>
    <row r="134" spans="1:7" ht="45">
      <c r="A134" s="1" t="s">
        <v>1128</v>
      </c>
      <c r="B134" s="293" t="s">
        <v>814</v>
      </c>
      <c r="C134" s="293" t="s">
        <v>813</v>
      </c>
      <c r="D134" s="1" t="s">
        <v>42</v>
      </c>
      <c r="E134" s="1">
        <v>985</v>
      </c>
      <c r="F134" s="307">
        <v>0</v>
      </c>
      <c r="G134" s="307">
        <f t="shared" si="1"/>
        <v>0</v>
      </c>
    </row>
    <row r="135" spans="1:7" ht="30">
      <c r="A135" s="1" t="s">
        <v>1127</v>
      </c>
      <c r="B135" s="293" t="s">
        <v>1124</v>
      </c>
      <c r="C135" s="293" t="s">
        <v>1126</v>
      </c>
      <c r="D135" s="1" t="s">
        <v>42</v>
      </c>
      <c r="E135" s="1">
        <v>36</v>
      </c>
      <c r="F135" s="307">
        <v>0</v>
      </c>
      <c r="G135" s="307">
        <f t="shared" si="1"/>
        <v>0</v>
      </c>
    </row>
    <row r="136" spans="1:7" ht="30">
      <c r="A136" s="1" t="s">
        <v>1125</v>
      </c>
      <c r="B136" s="293" t="s">
        <v>1124</v>
      </c>
      <c r="C136" s="293" t="s">
        <v>1123</v>
      </c>
      <c r="D136" s="1" t="s">
        <v>42</v>
      </c>
      <c r="E136" s="1">
        <v>36</v>
      </c>
      <c r="F136" s="307">
        <v>0</v>
      </c>
      <c r="G136" s="307">
        <f t="shared" ref="G136:G199" si="2">F136*E136</f>
        <v>0</v>
      </c>
    </row>
    <row r="137" spans="1:7" ht="30">
      <c r="A137" s="1" t="s">
        <v>1122</v>
      </c>
      <c r="B137" s="293" t="s">
        <v>849</v>
      </c>
      <c r="C137" s="293" t="s">
        <v>1121</v>
      </c>
      <c r="D137" s="1" t="s">
        <v>42</v>
      </c>
      <c r="E137" s="1">
        <v>28</v>
      </c>
      <c r="F137" s="307">
        <v>0</v>
      </c>
      <c r="G137" s="307">
        <f t="shared" si="2"/>
        <v>0</v>
      </c>
    </row>
    <row r="138" spans="1:7" ht="30">
      <c r="A138" s="1" t="s">
        <v>1120</v>
      </c>
      <c r="B138" s="293" t="s">
        <v>849</v>
      </c>
      <c r="C138" s="293" t="s">
        <v>1119</v>
      </c>
      <c r="D138" s="1" t="s">
        <v>42</v>
      </c>
      <c r="E138" s="1">
        <v>6</v>
      </c>
      <c r="F138" s="307">
        <v>0</v>
      </c>
      <c r="G138" s="307">
        <f t="shared" si="2"/>
        <v>0</v>
      </c>
    </row>
    <row r="139" spans="1:7" ht="45">
      <c r="A139" s="1" t="s">
        <v>1118</v>
      </c>
      <c r="B139" s="293" t="s">
        <v>852</v>
      </c>
      <c r="C139" s="293" t="s">
        <v>1117</v>
      </c>
      <c r="D139" s="1" t="s">
        <v>42</v>
      </c>
      <c r="E139" s="1">
        <v>33</v>
      </c>
      <c r="F139" s="307">
        <v>0</v>
      </c>
      <c r="G139" s="307">
        <f t="shared" si="2"/>
        <v>0</v>
      </c>
    </row>
    <row r="140" spans="1:7" ht="60">
      <c r="A140" s="1" t="s">
        <v>1116</v>
      </c>
      <c r="B140" s="293" t="s">
        <v>937</v>
      </c>
      <c r="C140" s="293" t="s">
        <v>936</v>
      </c>
      <c r="D140" s="1" t="s">
        <v>30</v>
      </c>
      <c r="E140" s="1">
        <v>6</v>
      </c>
      <c r="F140" s="307">
        <v>0</v>
      </c>
      <c r="G140" s="307">
        <f t="shared" si="2"/>
        <v>0</v>
      </c>
    </row>
    <row r="141" spans="1:7" ht="60">
      <c r="A141" s="1" t="s">
        <v>1115</v>
      </c>
      <c r="B141" s="293" t="s">
        <v>811</v>
      </c>
      <c r="C141" s="293" t="s">
        <v>1055</v>
      </c>
      <c r="D141" s="1" t="s">
        <v>30</v>
      </c>
      <c r="E141" s="1">
        <v>71</v>
      </c>
      <c r="F141" s="307">
        <v>0</v>
      </c>
      <c r="G141" s="307">
        <f t="shared" si="2"/>
        <v>0</v>
      </c>
    </row>
    <row r="142" spans="1:7" ht="45">
      <c r="A142" s="1" t="s">
        <v>1114</v>
      </c>
      <c r="B142" s="293" t="s">
        <v>933</v>
      </c>
      <c r="C142" s="293" t="s">
        <v>932</v>
      </c>
      <c r="D142" s="1" t="s">
        <v>733</v>
      </c>
      <c r="E142" s="1">
        <v>24</v>
      </c>
      <c r="F142" s="307">
        <v>0</v>
      </c>
      <c r="G142" s="307">
        <f t="shared" si="2"/>
        <v>0</v>
      </c>
    </row>
    <row r="143" spans="1:7" ht="45">
      <c r="A143" s="1" t="s">
        <v>1113</v>
      </c>
      <c r="B143" s="293" t="s">
        <v>808</v>
      </c>
      <c r="C143" s="293" t="s">
        <v>807</v>
      </c>
      <c r="D143" s="1" t="s">
        <v>733</v>
      </c>
      <c r="E143" s="1">
        <v>284</v>
      </c>
      <c r="F143" s="307">
        <v>0</v>
      </c>
      <c r="G143" s="307">
        <f t="shared" si="2"/>
        <v>0</v>
      </c>
    </row>
    <row r="144" spans="1:7" ht="45">
      <c r="A144" s="1" t="s">
        <v>1112</v>
      </c>
      <c r="B144" s="293" t="s">
        <v>1111</v>
      </c>
      <c r="C144" s="293" t="s">
        <v>1110</v>
      </c>
      <c r="D144" s="1" t="s">
        <v>42</v>
      </c>
      <c r="E144" s="1">
        <v>72</v>
      </c>
      <c r="F144" s="307">
        <v>0</v>
      </c>
      <c r="G144" s="307">
        <f t="shared" si="2"/>
        <v>0</v>
      </c>
    </row>
    <row r="145" spans="1:7" ht="30">
      <c r="A145" s="1" t="s">
        <v>1109</v>
      </c>
      <c r="B145" s="293" t="s">
        <v>717</v>
      </c>
      <c r="C145" s="293" t="s">
        <v>750</v>
      </c>
      <c r="D145" s="1" t="s">
        <v>715</v>
      </c>
      <c r="E145" s="1">
        <v>35</v>
      </c>
      <c r="F145" s="307">
        <v>0</v>
      </c>
      <c r="G145" s="307">
        <f t="shared" si="2"/>
        <v>0</v>
      </c>
    </row>
    <row r="146" spans="1:7" ht="30">
      <c r="A146" s="1" t="s">
        <v>1108</v>
      </c>
      <c r="B146" s="293" t="s">
        <v>929</v>
      </c>
      <c r="C146" s="293" t="s">
        <v>928</v>
      </c>
      <c r="D146" s="1" t="s">
        <v>30</v>
      </c>
      <c r="E146" s="1">
        <v>1</v>
      </c>
      <c r="F146" s="307">
        <v>0</v>
      </c>
      <c r="G146" s="307">
        <f t="shared" si="2"/>
        <v>0</v>
      </c>
    </row>
    <row r="147" spans="1:7" ht="45">
      <c r="A147" s="1" t="s">
        <v>1107</v>
      </c>
      <c r="B147" s="293" t="s">
        <v>1106</v>
      </c>
      <c r="C147" s="293" t="s">
        <v>1105</v>
      </c>
      <c r="D147" s="1" t="s">
        <v>30</v>
      </c>
      <c r="E147" s="1">
        <v>11</v>
      </c>
      <c r="F147" s="307">
        <v>0</v>
      </c>
      <c r="G147" s="307">
        <f t="shared" si="2"/>
        <v>0</v>
      </c>
    </row>
    <row r="148" spans="1:7" ht="30">
      <c r="A148" s="1" t="s">
        <v>1104</v>
      </c>
      <c r="B148" s="293" t="s">
        <v>1103</v>
      </c>
      <c r="C148" s="293" t="s">
        <v>1102</v>
      </c>
      <c r="D148" s="1" t="s">
        <v>1101</v>
      </c>
      <c r="E148" s="1">
        <v>26</v>
      </c>
      <c r="F148" s="307">
        <v>0</v>
      </c>
      <c r="G148" s="307">
        <f t="shared" si="2"/>
        <v>0</v>
      </c>
    </row>
    <row r="149" spans="1:7" ht="45">
      <c r="A149" s="1" t="s">
        <v>1100</v>
      </c>
      <c r="B149" s="293" t="s">
        <v>1099</v>
      </c>
      <c r="C149" s="293" t="s">
        <v>1098</v>
      </c>
      <c r="D149" s="1" t="s">
        <v>320</v>
      </c>
      <c r="E149" s="1">
        <v>26</v>
      </c>
      <c r="F149" s="307">
        <v>0</v>
      </c>
      <c r="G149" s="307">
        <f t="shared" si="2"/>
        <v>0</v>
      </c>
    </row>
    <row r="150" spans="1:7" ht="60">
      <c r="A150" s="1" t="s">
        <v>1097</v>
      </c>
      <c r="B150" s="293" t="s">
        <v>724</v>
      </c>
      <c r="C150" s="293" t="s">
        <v>1096</v>
      </c>
      <c r="D150" s="1" t="s">
        <v>391</v>
      </c>
      <c r="E150" s="1">
        <v>3.524</v>
      </c>
      <c r="F150" s="307">
        <v>0</v>
      </c>
      <c r="G150" s="307">
        <f t="shared" si="2"/>
        <v>0</v>
      </c>
    </row>
    <row r="151" spans="1:7" ht="60">
      <c r="A151" s="1" t="s">
        <v>1095</v>
      </c>
      <c r="B151" s="293" t="s">
        <v>724</v>
      </c>
      <c r="C151" s="293" t="s">
        <v>1094</v>
      </c>
      <c r="D151" s="1" t="s">
        <v>391</v>
      </c>
      <c r="E151" s="1">
        <v>1.1279999999999999</v>
      </c>
      <c r="F151" s="307">
        <v>0</v>
      </c>
      <c r="G151" s="307">
        <f t="shared" si="2"/>
        <v>0</v>
      </c>
    </row>
    <row r="152" spans="1:7" ht="30">
      <c r="A152" s="1" t="s">
        <v>1093</v>
      </c>
      <c r="B152" s="293" t="s">
        <v>1092</v>
      </c>
      <c r="C152" s="293" t="s">
        <v>1091</v>
      </c>
      <c r="D152" s="1" t="s">
        <v>320</v>
      </c>
      <c r="E152" s="1">
        <v>58</v>
      </c>
      <c r="F152" s="307">
        <v>0</v>
      </c>
      <c r="G152" s="307">
        <f t="shared" si="2"/>
        <v>0</v>
      </c>
    </row>
    <row r="153" spans="1:7" ht="45">
      <c r="A153" s="1" t="s">
        <v>1090</v>
      </c>
      <c r="B153" s="293" t="s">
        <v>1089</v>
      </c>
      <c r="C153" s="293" t="s">
        <v>1088</v>
      </c>
      <c r="D153" s="1" t="s">
        <v>1087</v>
      </c>
      <c r="E153" s="1">
        <v>2</v>
      </c>
      <c r="F153" s="307">
        <v>0</v>
      </c>
      <c r="G153" s="307">
        <f t="shared" si="2"/>
        <v>0</v>
      </c>
    </row>
    <row r="154" spans="1:7" ht="30">
      <c r="A154" s="1" t="s">
        <v>1086</v>
      </c>
      <c r="B154" s="293" t="s">
        <v>840</v>
      </c>
      <c r="C154" s="293" t="s">
        <v>839</v>
      </c>
      <c r="D154" s="1" t="s">
        <v>42</v>
      </c>
      <c r="E154" s="1">
        <v>970</v>
      </c>
      <c r="F154" s="307">
        <v>0</v>
      </c>
      <c r="G154" s="307">
        <f t="shared" si="2"/>
        <v>0</v>
      </c>
    </row>
    <row r="155" spans="1:7" ht="30">
      <c r="A155" s="1" t="s">
        <v>1085</v>
      </c>
      <c r="B155" s="293" t="s">
        <v>747</v>
      </c>
      <c r="C155" s="293" t="s">
        <v>781</v>
      </c>
      <c r="D155" s="1" t="s">
        <v>180</v>
      </c>
      <c r="E155" s="1">
        <v>310.39999999999998</v>
      </c>
      <c r="F155" s="307">
        <v>0</v>
      </c>
      <c r="G155" s="307">
        <f t="shared" si="2"/>
        <v>0</v>
      </c>
    </row>
    <row r="156" spans="1:7" ht="30">
      <c r="A156" s="1" t="s">
        <v>1084</v>
      </c>
      <c r="B156" s="293" t="s">
        <v>747</v>
      </c>
      <c r="C156" s="293" t="s">
        <v>781</v>
      </c>
      <c r="D156" s="1" t="s">
        <v>180</v>
      </c>
      <c r="E156" s="1">
        <v>310.39999999999998</v>
      </c>
      <c r="F156" s="307">
        <v>0</v>
      </c>
      <c r="G156" s="307">
        <f t="shared" si="2"/>
        <v>0</v>
      </c>
    </row>
    <row r="157" spans="1:7" ht="30">
      <c r="A157" s="1" t="s">
        <v>1083</v>
      </c>
      <c r="B157" s="293" t="s">
        <v>747</v>
      </c>
      <c r="C157" s="293" t="s">
        <v>781</v>
      </c>
      <c r="D157" s="1" t="s">
        <v>180</v>
      </c>
      <c r="E157" s="1">
        <v>73.8</v>
      </c>
      <c r="F157" s="307">
        <v>0</v>
      </c>
      <c r="G157" s="307">
        <f t="shared" si="2"/>
        <v>0</v>
      </c>
    </row>
    <row r="158" spans="1:7" ht="30">
      <c r="A158" s="1" t="s">
        <v>1082</v>
      </c>
      <c r="B158" s="293" t="s">
        <v>747</v>
      </c>
      <c r="C158" s="293" t="s">
        <v>781</v>
      </c>
      <c r="D158" s="1" t="s">
        <v>180</v>
      </c>
      <c r="E158" s="1">
        <v>3.2</v>
      </c>
      <c r="F158" s="307">
        <v>0</v>
      </c>
      <c r="G158" s="307">
        <f t="shared" si="2"/>
        <v>0</v>
      </c>
    </row>
    <row r="159" spans="1:7" ht="45">
      <c r="A159" s="1" t="s">
        <v>1081</v>
      </c>
      <c r="B159" s="293" t="s">
        <v>747</v>
      </c>
      <c r="C159" s="293" t="s">
        <v>1080</v>
      </c>
      <c r="D159" s="1" t="s">
        <v>180</v>
      </c>
      <c r="E159" s="1">
        <v>59.76</v>
      </c>
      <c r="F159" s="307">
        <v>0</v>
      </c>
      <c r="G159" s="307">
        <f t="shared" si="2"/>
        <v>0</v>
      </c>
    </row>
    <row r="160" spans="1:7" ht="45">
      <c r="A160" s="1" t="s">
        <v>1079</v>
      </c>
      <c r="B160" s="293" t="s">
        <v>745</v>
      </c>
      <c r="C160" s="293" t="s">
        <v>752</v>
      </c>
      <c r="D160" s="1" t="s">
        <v>180</v>
      </c>
      <c r="E160" s="1">
        <v>106.28</v>
      </c>
      <c r="F160" s="307">
        <v>0</v>
      </c>
      <c r="G160" s="307">
        <f t="shared" si="2"/>
        <v>0</v>
      </c>
    </row>
    <row r="161" spans="1:7" ht="45">
      <c r="A161" s="1" t="s">
        <v>1078</v>
      </c>
      <c r="B161" s="293" t="s">
        <v>743</v>
      </c>
      <c r="C161" s="293" t="s">
        <v>754</v>
      </c>
      <c r="D161" s="1" t="s">
        <v>42</v>
      </c>
      <c r="E161" s="1">
        <v>20</v>
      </c>
      <c r="F161" s="307">
        <v>0</v>
      </c>
      <c r="G161" s="307">
        <f t="shared" si="2"/>
        <v>0</v>
      </c>
    </row>
    <row r="162" spans="1:7" ht="45">
      <c r="A162" s="1" t="s">
        <v>1077</v>
      </c>
      <c r="B162" s="293" t="s">
        <v>743</v>
      </c>
      <c r="C162" s="293" t="s">
        <v>754</v>
      </c>
      <c r="D162" s="1" t="s">
        <v>42</v>
      </c>
      <c r="E162" s="1">
        <v>410</v>
      </c>
      <c r="F162" s="307">
        <v>0</v>
      </c>
      <c r="G162" s="307">
        <f t="shared" si="2"/>
        <v>0</v>
      </c>
    </row>
    <row r="163" spans="1:7" ht="45">
      <c r="A163" s="1" t="s">
        <v>1076</v>
      </c>
      <c r="B163" s="293" t="s">
        <v>743</v>
      </c>
      <c r="C163" s="293" t="s">
        <v>754</v>
      </c>
      <c r="D163" s="1" t="s">
        <v>42</v>
      </c>
      <c r="E163" s="1">
        <v>166</v>
      </c>
      <c r="F163" s="307">
        <v>0</v>
      </c>
      <c r="G163" s="307">
        <f t="shared" si="2"/>
        <v>0</v>
      </c>
    </row>
    <row r="164" spans="1:7" ht="30">
      <c r="A164" s="1" t="s">
        <v>1075</v>
      </c>
      <c r="B164" s="293" t="s">
        <v>741</v>
      </c>
      <c r="C164" s="293" t="s">
        <v>823</v>
      </c>
      <c r="D164" s="1" t="s">
        <v>42</v>
      </c>
      <c r="E164" s="1">
        <v>40</v>
      </c>
      <c r="F164" s="307">
        <v>0</v>
      </c>
      <c r="G164" s="307">
        <f t="shared" si="2"/>
        <v>0</v>
      </c>
    </row>
    <row r="165" spans="1:7" ht="30">
      <c r="A165" s="1" t="s">
        <v>1074</v>
      </c>
      <c r="B165" s="293" t="s">
        <v>741</v>
      </c>
      <c r="C165" s="293" t="s">
        <v>821</v>
      </c>
      <c r="D165" s="1" t="s">
        <v>42</v>
      </c>
      <c r="E165" s="1">
        <v>29</v>
      </c>
      <c r="F165" s="307">
        <v>0</v>
      </c>
      <c r="G165" s="307">
        <f t="shared" si="2"/>
        <v>0</v>
      </c>
    </row>
    <row r="166" spans="1:7" ht="90">
      <c r="A166" s="1" t="s">
        <v>1073</v>
      </c>
      <c r="B166" s="293" t="s">
        <v>826</v>
      </c>
      <c r="C166" s="293" t="s">
        <v>825</v>
      </c>
      <c r="D166" s="1" t="s">
        <v>320</v>
      </c>
      <c r="E166" s="1">
        <v>1</v>
      </c>
      <c r="F166" s="307">
        <v>0</v>
      </c>
      <c r="G166" s="307">
        <f t="shared" si="2"/>
        <v>0</v>
      </c>
    </row>
    <row r="167" spans="1:7" ht="60">
      <c r="A167" s="1" t="s">
        <v>1072</v>
      </c>
      <c r="B167" s="293" t="s">
        <v>859</v>
      </c>
      <c r="C167" s="293" t="s">
        <v>858</v>
      </c>
      <c r="D167" s="1" t="s">
        <v>30</v>
      </c>
      <c r="E167" s="1">
        <v>3</v>
      </c>
      <c r="F167" s="307">
        <v>0</v>
      </c>
      <c r="G167" s="307">
        <f t="shared" si="2"/>
        <v>0</v>
      </c>
    </row>
    <row r="168" spans="1:7" ht="45">
      <c r="A168" s="1" t="s">
        <v>1071</v>
      </c>
      <c r="B168" s="293" t="s">
        <v>808</v>
      </c>
      <c r="C168" s="293" t="s">
        <v>807</v>
      </c>
      <c r="D168" s="1" t="s">
        <v>733</v>
      </c>
      <c r="E168" s="1">
        <v>3</v>
      </c>
      <c r="F168" s="307">
        <v>0</v>
      </c>
      <c r="G168" s="307">
        <f t="shared" si="2"/>
        <v>0</v>
      </c>
    </row>
    <row r="169" spans="1:7" ht="30">
      <c r="A169" s="1" t="s">
        <v>1070</v>
      </c>
      <c r="B169" s="293" t="s">
        <v>855</v>
      </c>
      <c r="C169" s="293" t="s">
        <v>854</v>
      </c>
      <c r="D169" s="1" t="s">
        <v>42</v>
      </c>
      <c r="E169" s="1">
        <v>15</v>
      </c>
      <c r="F169" s="307">
        <v>0</v>
      </c>
      <c r="G169" s="307">
        <f t="shared" si="2"/>
        <v>0</v>
      </c>
    </row>
    <row r="170" spans="1:7" ht="45">
      <c r="A170" s="1" t="s">
        <v>1069</v>
      </c>
      <c r="B170" s="293" t="s">
        <v>852</v>
      </c>
      <c r="C170" s="293" t="s">
        <v>1068</v>
      </c>
      <c r="D170" s="1" t="s">
        <v>42</v>
      </c>
      <c r="E170" s="1">
        <v>408</v>
      </c>
      <c r="F170" s="307">
        <v>0</v>
      </c>
      <c r="G170" s="307">
        <f t="shared" si="2"/>
        <v>0</v>
      </c>
    </row>
    <row r="171" spans="1:7" ht="30">
      <c r="A171" s="1" t="s">
        <v>1067</v>
      </c>
      <c r="B171" s="293" t="s">
        <v>849</v>
      </c>
      <c r="C171" s="293" t="s">
        <v>1066</v>
      </c>
      <c r="D171" s="1" t="s">
        <v>42</v>
      </c>
      <c r="E171" s="1">
        <v>207</v>
      </c>
      <c r="F171" s="307">
        <v>0</v>
      </c>
      <c r="G171" s="307">
        <f t="shared" si="2"/>
        <v>0</v>
      </c>
    </row>
    <row r="172" spans="1:7" ht="60">
      <c r="A172" s="1" t="s">
        <v>1065</v>
      </c>
      <c r="B172" s="293" t="s">
        <v>846</v>
      </c>
      <c r="C172" s="293" t="s">
        <v>1064</v>
      </c>
      <c r="D172" s="1" t="s">
        <v>42</v>
      </c>
      <c r="E172" s="1">
        <v>45</v>
      </c>
      <c r="F172" s="307">
        <v>0</v>
      </c>
      <c r="G172" s="307">
        <f t="shared" si="2"/>
        <v>0</v>
      </c>
    </row>
    <row r="173" spans="1:7" ht="30">
      <c r="A173" s="1" t="s">
        <v>1063</v>
      </c>
      <c r="B173" s="293" t="s">
        <v>772</v>
      </c>
      <c r="C173" s="293" t="s">
        <v>771</v>
      </c>
      <c r="D173" s="1" t="s">
        <v>715</v>
      </c>
      <c r="E173" s="1">
        <v>1</v>
      </c>
      <c r="F173" s="307">
        <v>0</v>
      </c>
      <c r="G173" s="307">
        <f t="shared" si="2"/>
        <v>0</v>
      </c>
    </row>
    <row r="174" spans="1:7" ht="30">
      <c r="A174" s="1" t="s">
        <v>1062</v>
      </c>
      <c r="B174" s="293" t="s">
        <v>741</v>
      </c>
      <c r="C174" s="293" t="s">
        <v>821</v>
      </c>
      <c r="D174" s="1" t="s">
        <v>42</v>
      </c>
      <c r="E174" s="1">
        <v>32</v>
      </c>
      <c r="F174" s="307">
        <v>0</v>
      </c>
      <c r="G174" s="307">
        <f t="shared" si="2"/>
        <v>0</v>
      </c>
    </row>
    <row r="175" spans="1:7" ht="30">
      <c r="A175" s="1" t="s">
        <v>1061</v>
      </c>
      <c r="B175" s="293" t="s">
        <v>741</v>
      </c>
      <c r="C175" s="293" t="s">
        <v>823</v>
      </c>
      <c r="D175" s="1" t="s">
        <v>42</v>
      </c>
      <c r="E175" s="1">
        <v>33</v>
      </c>
      <c r="F175" s="307">
        <v>0</v>
      </c>
      <c r="G175" s="307">
        <f t="shared" si="2"/>
        <v>0</v>
      </c>
    </row>
    <row r="176" spans="1:7" ht="30">
      <c r="A176" s="1" t="s">
        <v>1060</v>
      </c>
      <c r="B176" s="293" t="s">
        <v>817</v>
      </c>
      <c r="C176" s="293" t="s">
        <v>819</v>
      </c>
      <c r="D176" s="1" t="s">
        <v>42</v>
      </c>
      <c r="E176" s="1">
        <v>65</v>
      </c>
      <c r="F176" s="307">
        <v>0</v>
      </c>
      <c r="G176" s="307">
        <f t="shared" si="2"/>
        <v>0</v>
      </c>
    </row>
    <row r="177" spans="1:7" ht="45">
      <c r="A177" s="1" t="s">
        <v>1059</v>
      </c>
      <c r="B177" s="293" t="s">
        <v>814</v>
      </c>
      <c r="C177" s="293" t="s">
        <v>813</v>
      </c>
      <c r="D177" s="1" t="s">
        <v>42</v>
      </c>
      <c r="E177" s="1">
        <v>106</v>
      </c>
      <c r="F177" s="307">
        <v>0</v>
      </c>
      <c r="G177" s="307">
        <f t="shared" si="2"/>
        <v>0</v>
      </c>
    </row>
    <row r="178" spans="1:7" ht="30">
      <c r="A178" s="1" t="s">
        <v>1058</v>
      </c>
      <c r="B178" s="293" t="s">
        <v>817</v>
      </c>
      <c r="C178" s="293" t="s">
        <v>816</v>
      </c>
      <c r="D178" s="1" t="s">
        <v>42</v>
      </c>
      <c r="E178" s="1">
        <v>2</v>
      </c>
      <c r="F178" s="307">
        <v>0</v>
      </c>
      <c r="G178" s="307">
        <f t="shared" si="2"/>
        <v>0</v>
      </c>
    </row>
    <row r="179" spans="1:7" ht="90">
      <c r="A179" s="1" t="s">
        <v>1057</v>
      </c>
      <c r="B179" s="293" t="s">
        <v>826</v>
      </c>
      <c r="C179" s="293" t="s">
        <v>825</v>
      </c>
      <c r="D179" s="1" t="s">
        <v>320</v>
      </c>
      <c r="E179" s="1">
        <v>1</v>
      </c>
      <c r="F179" s="307">
        <v>0</v>
      </c>
      <c r="G179" s="307">
        <f t="shared" si="2"/>
        <v>0</v>
      </c>
    </row>
    <row r="180" spans="1:7" ht="60">
      <c r="A180" s="1" t="s">
        <v>1056</v>
      </c>
      <c r="B180" s="293" t="s">
        <v>811</v>
      </c>
      <c r="C180" s="293" t="s">
        <v>1055</v>
      </c>
      <c r="D180" s="1" t="s">
        <v>30</v>
      </c>
      <c r="E180" s="1">
        <v>1</v>
      </c>
      <c r="F180" s="307">
        <v>0</v>
      </c>
      <c r="G180" s="307">
        <f t="shared" si="2"/>
        <v>0</v>
      </c>
    </row>
    <row r="181" spans="1:7" ht="45">
      <c r="A181" s="1" t="s">
        <v>1054</v>
      </c>
      <c r="B181" s="293" t="s">
        <v>808</v>
      </c>
      <c r="C181" s="293" t="s">
        <v>807</v>
      </c>
      <c r="D181" s="1" t="s">
        <v>733</v>
      </c>
      <c r="E181" s="1">
        <v>4</v>
      </c>
      <c r="F181" s="307">
        <v>0</v>
      </c>
      <c r="G181" s="307">
        <f t="shared" si="2"/>
        <v>0</v>
      </c>
    </row>
    <row r="182" spans="1:7" ht="30">
      <c r="A182" s="1" t="s">
        <v>1053</v>
      </c>
      <c r="B182" s="293" t="s">
        <v>717</v>
      </c>
      <c r="C182" s="293" t="s">
        <v>750</v>
      </c>
      <c r="D182" s="1" t="s">
        <v>715</v>
      </c>
      <c r="E182" s="1">
        <v>1</v>
      </c>
      <c r="F182" s="307">
        <v>0</v>
      </c>
      <c r="G182" s="307">
        <f t="shared" si="2"/>
        <v>0</v>
      </c>
    </row>
    <row r="183" spans="1:7" ht="30">
      <c r="A183" s="1" t="s">
        <v>1052</v>
      </c>
      <c r="B183" s="293" t="s">
        <v>741</v>
      </c>
      <c r="C183" s="293" t="s">
        <v>821</v>
      </c>
      <c r="D183" s="1" t="s">
        <v>42</v>
      </c>
      <c r="E183" s="1">
        <v>22</v>
      </c>
      <c r="F183" s="307">
        <v>0</v>
      </c>
      <c r="G183" s="307">
        <f t="shared" si="2"/>
        <v>0</v>
      </c>
    </row>
    <row r="184" spans="1:7" ht="30">
      <c r="A184" s="1" t="s">
        <v>1051</v>
      </c>
      <c r="B184" s="293" t="s">
        <v>817</v>
      </c>
      <c r="C184" s="293" t="s">
        <v>819</v>
      </c>
      <c r="D184" s="1" t="s">
        <v>42</v>
      </c>
      <c r="E184" s="1">
        <v>22</v>
      </c>
      <c r="F184" s="307">
        <v>0</v>
      </c>
      <c r="G184" s="307">
        <f t="shared" si="2"/>
        <v>0</v>
      </c>
    </row>
    <row r="185" spans="1:7" ht="45">
      <c r="A185" s="1" t="s">
        <v>1050</v>
      </c>
      <c r="B185" s="293" t="s">
        <v>814</v>
      </c>
      <c r="C185" s="293" t="s">
        <v>813</v>
      </c>
      <c r="D185" s="1" t="s">
        <v>42</v>
      </c>
      <c r="E185" s="1">
        <v>60</v>
      </c>
      <c r="F185" s="307">
        <v>0</v>
      </c>
      <c r="G185" s="307">
        <f t="shared" si="2"/>
        <v>0</v>
      </c>
    </row>
    <row r="186" spans="1:7" ht="90">
      <c r="A186" s="1" t="s">
        <v>1049</v>
      </c>
      <c r="B186" s="293" t="s">
        <v>826</v>
      </c>
      <c r="C186" s="293" t="s">
        <v>825</v>
      </c>
      <c r="D186" s="1" t="s">
        <v>320</v>
      </c>
      <c r="E186" s="1">
        <v>2</v>
      </c>
      <c r="F186" s="307">
        <v>0</v>
      </c>
      <c r="G186" s="307">
        <f t="shared" si="2"/>
        <v>0</v>
      </c>
    </row>
    <row r="187" spans="1:7" ht="30">
      <c r="A187" s="1" t="s">
        <v>1048</v>
      </c>
      <c r="B187" s="293" t="s">
        <v>717</v>
      </c>
      <c r="C187" s="293" t="s">
        <v>750</v>
      </c>
      <c r="D187" s="1" t="s">
        <v>715</v>
      </c>
      <c r="E187" s="1">
        <v>1</v>
      </c>
      <c r="F187" s="307">
        <v>0</v>
      </c>
      <c r="G187" s="307">
        <f t="shared" si="2"/>
        <v>0</v>
      </c>
    </row>
    <row r="188" spans="1:7" ht="45">
      <c r="A188" s="1" t="s">
        <v>1047</v>
      </c>
      <c r="B188" s="293" t="s">
        <v>747</v>
      </c>
      <c r="C188" s="293" t="s">
        <v>1036</v>
      </c>
      <c r="D188" s="1" t="s">
        <v>180</v>
      </c>
      <c r="E188" s="1">
        <v>3.2</v>
      </c>
      <c r="F188" s="307">
        <v>0</v>
      </c>
      <c r="G188" s="307">
        <f t="shared" si="2"/>
        <v>0</v>
      </c>
    </row>
    <row r="189" spans="1:7" ht="45">
      <c r="A189" s="1" t="s">
        <v>1046</v>
      </c>
      <c r="B189" s="293" t="s">
        <v>747</v>
      </c>
      <c r="C189" s="293" t="s">
        <v>1038</v>
      </c>
      <c r="D189" s="1" t="s">
        <v>180</v>
      </c>
      <c r="E189" s="1">
        <v>6.4</v>
      </c>
      <c r="F189" s="307">
        <v>0</v>
      </c>
      <c r="G189" s="307">
        <f t="shared" si="2"/>
        <v>0</v>
      </c>
    </row>
    <row r="190" spans="1:7" ht="45">
      <c r="A190" s="1" t="s">
        <v>1045</v>
      </c>
      <c r="B190" s="293" t="s">
        <v>745</v>
      </c>
      <c r="C190" s="293" t="s">
        <v>752</v>
      </c>
      <c r="D190" s="1" t="s">
        <v>180</v>
      </c>
      <c r="E190" s="1">
        <v>7.2</v>
      </c>
      <c r="F190" s="307">
        <v>0</v>
      </c>
      <c r="G190" s="307">
        <f t="shared" si="2"/>
        <v>0</v>
      </c>
    </row>
    <row r="191" spans="1:7" ht="45">
      <c r="A191" s="1" t="s">
        <v>1044</v>
      </c>
      <c r="B191" s="293" t="s">
        <v>743</v>
      </c>
      <c r="C191" s="293" t="s">
        <v>754</v>
      </c>
      <c r="D191" s="1" t="s">
        <v>42</v>
      </c>
      <c r="E191" s="1">
        <v>40</v>
      </c>
      <c r="F191" s="307">
        <v>0</v>
      </c>
      <c r="G191" s="307">
        <f t="shared" si="2"/>
        <v>0</v>
      </c>
    </row>
    <row r="192" spans="1:7" ht="30">
      <c r="A192" s="1" t="s">
        <v>1043</v>
      </c>
      <c r="B192" s="293" t="s">
        <v>741</v>
      </c>
      <c r="C192" s="293" t="s">
        <v>1021</v>
      </c>
      <c r="D192" s="1" t="s">
        <v>42</v>
      </c>
      <c r="E192" s="1">
        <v>6</v>
      </c>
      <c r="F192" s="307">
        <v>0</v>
      </c>
      <c r="G192" s="307">
        <f t="shared" si="2"/>
        <v>0</v>
      </c>
    </row>
    <row r="193" spans="1:7" ht="45">
      <c r="A193" s="1" t="s">
        <v>1042</v>
      </c>
      <c r="B193" s="293" t="s">
        <v>760</v>
      </c>
      <c r="C193" s="293" t="s">
        <v>924</v>
      </c>
      <c r="D193" s="1" t="s">
        <v>42</v>
      </c>
      <c r="E193" s="1">
        <v>20</v>
      </c>
      <c r="F193" s="307">
        <v>0</v>
      </c>
      <c r="G193" s="307">
        <f t="shared" si="2"/>
        <v>0</v>
      </c>
    </row>
    <row r="194" spans="1:7" ht="60">
      <c r="A194" s="1" t="s">
        <v>1041</v>
      </c>
      <c r="B194" s="293" t="s">
        <v>757</v>
      </c>
      <c r="C194" s="293" t="s">
        <v>922</v>
      </c>
      <c r="D194" s="1" t="s">
        <v>42</v>
      </c>
      <c r="E194" s="1">
        <v>20</v>
      </c>
      <c r="F194" s="307">
        <v>0</v>
      </c>
      <c r="G194" s="307">
        <f t="shared" si="2"/>
        <v>0</v>
      </c>
    </row>
    <row r="195" spans="1:7" ht="30">
      <c r="A195" s="1" t="s">
        <v>1040</v>
      </c>
      <c r="B195" s="293" t="s">
        <v>717</v>
      </c>
      <c r="C195" s="293" t="s">
        <v>750</v>
      </c>
      <c r="D195" s="1" t="s">
        <v>715</v>
      </c>
      <c r="E195" s="1">
        <v>1</v>
      </c>
      <c r="F195" s="307">
        <v>0</v>
      </c>
      <c r="G195" s="307">
        <f t="shared" si="2"/>
        <v>0</v>
      </c>
    </row>
    <row r="196" spans="1:7" ht="45">
      <c r="A196" s="1" t="s">
        <v>1039</v>
      </c>
      <c r="B196" s="293" t="s">
        <v>747</v>
      </c>
      <c r="C196" s="293" t="s">
        <v>1038</v>
      </c>
      <c r="D196" s="1" t="s">
        <v>180</v>
      </c>
      <c r="E196" s="1">
        <v>4.16</v>
      </c>
      <c r="F196" s="307">
        <v>0</v>
      </c>
      <c r="G196" s="307">
        <f t="shared" si="2"/>
        <v>0</v>
      </c>
    </row>
    <row r="197" spans="1:7" ht="45">
      <c r="A197" s="1" t="s">
        <v>1037</v>
      </c>
      <c r="B197" s="293" t="s">
        <v>747</v>
      </c>
      <c r="C197" s="293" t="s">
        <v>1036</v>
      </c>
      <c r="D197" s="1" t="s">
        <v>180</v>
      </c>
      <c r="E197" s="1">
        <v>1.6</v>
      </c>
      <c r="F197" s="307">
        <v>0</v>
      </c>
      <c r="G197" s="307">
        <f t="shared" si="2"/>
        <v>0</v>
      </c>
    </row>
    <row r="198" spans="1:7" ht="45">
      <c r="A198" s="1" t="s">
        <v>1035</v>
      </c>
      <c r="B198" s="293" t="s">
        <v>745</v>
      </c>
      <c r="C198" s="293" t="s">
        <v>752</v>
      </c>
      <c r="D198" s="1" t="s">
        <v>180</v>
      </c>
      <c r="E198" s="1">
        <v>4.72</v>
      </c>
      <c r="F198" s="307">
        <v>0</v>
      </c>
      <c r="G198" s="307">
        <f t="shared" si="2"/>
        <v>0</v>
      </c>
    </row>
    <row r="199" spans="1:7" ht="45">
      <c r="A199" s="1" t="s">
        <v>1034</v>
      </c>
      <c r="B199" s="293" t="s">
        <v>743</v>
      </c>
      <c r="C199" s="293" t="s">
        <v>754</v>
      </c>
      <c r="D199" s="1" t="s">
        <v>42</v>
      </c>
      <c r="E199" s="1">
        <v>26</v>
      </c>
      <c r="F199" s="307">
        <v>0</v>
      </c>
      <c r="G199" s="307">
        <f t="shared" si="2"/>
        <v>0</v>
      </c>
    </row>
    <row r="200" spans="1:7" ht="45">
      <c r="A200" s="1" t="s">
        <v>1033</v>
      </c>
      <c r="B200" s="293" t="s">
        <v>760</v>
      </c>
      <c r="C200" s="293" t="s">
        <v>924</v>
      </c>
      <c r="D200" s="1" t="s">
        <v>42</v>
      </c>
      <c r="E200" s="1">
        <v>13</v>
      </c>
      <c r="F200" s="307">
        <v>0</v>
      </c>
      <c r="G200" s="307">
        <f t="shared" ref="G200:G263" si="3">F200*E200</f>
        <v>0</v>
      </c>
    </row>
    <row r="201" spans="1:7" ht="60">
      <c r="A201" s="1" t="s">
        <v>1032</v>
      </c>
      <c r="B201" s="293" t="s">
        <v>757</v>
      </c>
      <c r="C201" s="293" t="s">
        <v>922</v>
      </c>
      <c r="D201" s="1" t="s">
        <v>42</v>
      </c>
      <c r="E201" s="1">
        <v>13</v>
      </c>
      <c r="F201" s="307">
        <v>0</v>
      </c>
      <c r="G201" s="307">
        <f t="shared" si="3"/>
        <v>0</v>
      </c>
    </row>
    <row r="202" spans="1:7" ht="30">
      <c r="A202" s="1" t="s">
        <v>1031</v>
      </c>
      <c r="B202" s="293" t="s">
        <v>717</v>
      </c>
      <c r="C202" s="293" t="s">
        <v>750</v>
      </c>
      <c r="D202" s="1" t="s">
        <v>715</v>
      </c>
      <c r="E202" s="1">
        <v>1</v>
      </c>
      <c r="F202" s="307">
        <v>0</v>
      </c>
      <c r="G202" s="307">
        <f t="shared" si="3"/>
        <v>0</v>
      </c>
    </row>
    <row r="203" spans="1:7" ht="45">
      <c r="A203" s="1" t="s">
        <v>1030</v>
      </c>
      <c r="B203" s="293" t="s">
        <v>747</v>
      </c>
      <c r="C203" s="293" t="s">
        <v>764</v>
      </c>
      <c r="D203" s="1" t="s">
        <v>180</v>
      </c>
      <c r="E203" s="1">
        <v>8.32</v>
      </c>
      <c r="F203" s="307">
        <v>0</v>
      </c>
      <c r="G203" s="307">
        <f t="shared" si="3"/>
        <v>0</v>
      </c>
    </row>
    <row r="204" spans="1:7" ht="45">
      <c r="A204" s="1" t="s">
        <v>1029</v>
      </c>
      <c r="B204" s="293" t="s">
        <v>747</v>
      </c>
      <c r="C204" s="293" t="s">
        <v>762</v>
      </c>
      <c r="D204" s="1" t="s">
        <v>180</v>
      </c>
      <c r="E204" s="1">
        <v>1.28</v>
      </c>
      <c r="F204" s="307">
        <v>0</v>
      </c>
      <c r="G204" s="307">
        <f t="shared" si="3"/>
        <v>0</v>
      </c>
    </row>
    <row r="205" spans="1:7" ht="45">
      <c r="A205" s="1" t="s">
        <v>1028</v>
      </c>
      <c r="B205" s="293" t="s">
        <v>745</v>
      </c>
      <c r="C205" s="293" t="s">
        <v>752</v>
      </c>
      <c r="D205" s="1" t="s">
        <v>180</v>
      </c>
      <c r="E205" s="1">
        <v>9.36</v>
      </c>
      <c r="F205" s="307">
        <v>0</v>
      </c>
      <c r="G205" s="307">
        <f t="shared" si="3"/>
        <v>0</v>
      </c>
    </row>
    <row r="206" spans="1:7" ht="45">
      <c r="A206" s="1" t="s">
        <v>1027</v>
      </c>
      <c r="B206" s="293" t="s">
        <v>743</v>
      </c>
      <c r="C206" s="293" t="s">
        <v>754</v>
      </c>
      <c r="D206" s="1" t="s">
        <v>42</v>
      </c>
      <c r="E206" s="1">
        <v>34</v>
      </c>
      <c r="F206" s="307">
        <v>0</v>
      </c>
      <c r="G206" s="307">
        <f t="shared" si="3"/>
        <v>0</v>
      </c>
    </row>
    <row r="207" spans="1:7" ht="45">
      <c r="A207" s="1" t="s">
        <v>1026</v>
      </c>
      <c r="B207" s="293" t="s">
        <v>760</v>
      </c>
      <c r="C207" s="293" t="s">
        <v>924</v>
      </c>
      <c r="D207" s="1" t="s">
        <v>42</v>
      </c>
      <c r="E207" s="1">
        <v>3</v>
      </c>
      <c r="F207" s="307">
        <v>0</v>
      </c>
      <c r="G207" s="307">
        <f t="shared" si="3"/>
        <v>0</v>
      </c>
    </row>
    <row r="208" spans="1:7" ht="45">
      <c r="A208" s="1" t="s">
        <v>1025</v>
      </c>
      <c r="B208" s="293" t="s">
        <v>760</v>
      </c>
      <c r="C208" s="293" t="s">
        <v>924</v>
      </c>
      <c r="D208" s="1" t="s">
        <v>42</v>
      </c>
      <c r="E208" s="1">
        <v>26</v>
      </c>
      <c r="F208" s="307">
        <v>0</v>
      </c>
      <c r="G208" s="307">
        <f t="shared" si="3"/>
        <v>0</v>
      </c>
    </row>
    <row r="209" spans="1:7" ht="60">
      <c r="A209" s="1" t="s">
        <v>1024</v>
      </c>
      <c r="B209" s="293" t="s">
        <v>757</v>
      </c>
      <c r="C209" s="293" t="s">
        <v>922</v>
      </c>
      <c r="D209" s="1" t="s">
        <v>42</v>
      </c>
      <c r="E209" s="1">
        <v>3</v>
      </c>
      <c r="F209" s="307">
        <v>0</v>
      </c>
      <c r="G209" s="307">
        <f t="shared" si="3"/>
        <v>0</v>
      </c>
    </row>
    <row r="210" spans="1:7" ht="60">
      <c r="A210" s="1" t="s">
        <v>1023</v>
      </c>
      <c r="B210" s="293" t="s">
        <v>757</v>
      </c>
      <c r="C210" s="293" t="s">
        <v>922</v>
      </c>
      <c r="D210" s="1" t="s">
        <v>42</v>
      </c>
      <c r="E210" s="1">
        <v>26</v>
      </c>
      <c r="F210" s="307">
        <v>0</v>
      </c>
      <c r="G210" s="307">
        <f t="shared" si="3"/>
        <v>0</v>
      </c>
    </row>
    <row r="211" spans="1:7" ht="30">
      <c r="A211" s="1" t="s">
        <v>1022</v>
      </c>
      <c r="B211" s="293" t="s">
        <v>741</v>
      </c>
      <c r="C211" s="293" t="s">
        <v>1021</v>
      </c>
      <c r="D211" s="1" t="s">
        <v>42</v>
      </c>
      <c r="E211" s="1">
        <v>12</v>
      </c>
      <c r="F211" s="307">
        <v>0</v>
      </c>
      <c r="G211" s="307">
        <f t="shared" si="3"/>
        <v>0</v>
      </c>
    </row>
    <row r="212" spans="1:7" ht="30">
      <c r="A212" s="1" t="s">
        <v>1020</v>
      </c>
      <c r="B212" s="293" t="s">
        <v>717</v>
      </c>
      <c r="C212" s="293" t="s">
        <v>750</v>
      </c>
      <c r="D212" s="1" t="s">
        <v>715</v>
      </c>
      <c r="E212" s="1">
        <v>2</v>
      </c>
      <c r="F212" s="307">
        <v>0</v>
      </c>
      <c r="G212" s="307">
        <f t="shared" si="3"/>
        <v>0</v>
      </c>
    </row>
    <row r="213" spans="1:7" ht="45">
      <c r="A213" s="1" t="s">
        <v>1019</v>
      </c>
      <c r="B213" s="293" t="s">
        <v>747</v>
      </c>
      <c r="C213" s="293" t="s">
        <v>764</v>
      </c>
      <c r="D213" s="1" t="s">
        <v>180</v>
      </c>
      <c r="E213" s="1">
        <v>2.56</v>
      </c>
      <c r="F213" s="307">
        <v>0</v>
      </c>
      <c r="G213" s="307">
        <f t="shared" si="3"/>
        <v>0</v>
      </c>
    </row>
    <row r="214" spans="1:7" ht="45">
      <c r="A214" s="1" t="s">
        <v>1018</v>
      </c>
      <c r="B214" s="293" t="s">
        <v>747</v>
      </c>
      <c r="C214" s="293" t="s">
        <v>762</v>
      </c>
      <c r="D214" s="1" t="s">
        <v>180</v>
      </c>
      <c r="E214" s="1">
        <v>36.159999999999997</v>
      </c>
      <c r="F214" s="307">
        <v>0</v>
      </c>
      <c r="G214" s="307">
        <f t="shared" si="3"/>
        <v>0</v>
      </c>
    </row>
    <row r="215" spans="1:7" ht="45">
      <c r="A215" s="1" t="s">
        <v>1017</v>
      </c>
      <c r="B215" s="293" t="s">
        <v>745</v>
      </c>
      <c r="C215" s="293" t="s">
        <v>752</v>
      </c>
      <c r="D215" s="1" t="s">
        <v>180</v>
      </c>
      <c r="E215" s="1">
        <v>29.68</v>
      </c>
      <c r="F215" s="307">
        <v>0</v>
      </c>
      <c r="G215" s="307">
        <f t="shared" si="3"/>
        <v>0</v>
      </c>
    </row>
    <row r="216" spans="1:7" ht="45">
      <c r="A216" s="1" t="s">
        <v>1016</v>
      </c>
      <c r="B216" s="293" t="s">
        <v>743</v>
      </c>
      <c r="C216" s="293" t="s">
        <v>754</v>
      </c>
      <c r="D216" s="1" t="s">
        <v>42</v>
      </c>
      <c r="E216" s="1">
        <v>226</v>
      </c>
      <c r="F216" s="307">
        <v>0</v>
      </c>
      <c r="G216" s="307">
        <f t="shared" si="3"/>
        <v>0</v>
      </c>
    </row>
    <row r="217" spans="1:7" ht="30">
      <c r="A217" s="1" t="s">
        <v>1015</v>
      </c>
      <c r="B217" s="293" t="s">
        <v>741</v>
      </c>
      <c r="C217" s="293" t="s">
        <v>821</v>
      </c>
      <c r="D217" s="1" t="s">
        <v>42</v>
      </c>
      <c r="E217" s="1">
        <v>10</v>
      </c>
      <c r="F217" s="307">
        <v>0</v>
      </c>
      <c r="G217" s="307">
        <f t="shared" si="3"/>
        <v>0</v>
      </c>
    </row>
    <row r="218" spans="1:7" ht="30">
      <c r="A218" s="1" t="s">
        <v>1014</v>
      </c>
      <c r="B218" s="293" t="s">
        <v>817</v>
      </c>
      <c r="C218" s="293" t="s">
        <v>819</v>
      </c>
      <c r="D218" s="1" t="s">
        <v>42</v>
      </c>
      <c r="E218" s="1">
        <v>10</v>
      </c>
      <c r="F218" s="307">
        <v>0</v>
      </c>
      <c r="G218" s="307">
        <f t="shared" si="3"/>
        <v>0</v>
      </c>
    </row>
    <row r="219" spans="1:7" ht="45">
      <c r="A219" s="1" t="s">
        <v>1013</v>
      </c>
      <c r="B219" s="293" t="s">
        <v>814</v>
      </c>
      <c r="C219" s="293" t="s">
        <v>813</v>
      </c>
      <c r="D219" s="1" t="s">
        <v>42</v>
      </c>
      <c r="E219" s="1">
        <v>46</v>
      </c>
      <c r="F219" s="307">
        <v>0</v>
      </c>
      <c r="G219" s="307">
        <f t="shared" si="3"/>
        <v>0</v>
      </c>
    </row>
    <row r="220" spans="1:7" ht="30">
      <c r="A220" s="1" t="s">
        <v>1012</v>
      </c>
      <c r="B220" s="293" t="s">
        <v>817</v>
      </c>
      <c r="C220" s="293" t="s">
        <v>816</v>
      </c>
      <c r="D220" s="1" t="s">
        <v>42</v>
      </c>
      <c r="E220" s="1">
        <v>4</v>
      </c>
      <c r="F220" s="307">
        <v>0</v>
      </c>
      <c r="G220" s="307">
        <f t="shared" si="3"/>
        <v>0</v>
      </c>
    </row>
    <row r="221" spans="1:7" ht="60">
      <c r="A221" s="1" t="s">
        <v>1011</v>
      </c>
      <c r="B221" s="293" t="s">
        <v>811</v>
      </c>
      <c r="C221" s="293" t="s">
        <v>810</v>
      </c>
      <c r="D221" s="1" t="s">
        <v>30</v>
      </c>
      <c r="E221" s="1">
        <v>2</v>
      </c>
      <c r="F221" s="307">
        <v>0</v>
      </c>
      <c r="G221" s="307">
        <f t="shared" si="3"/>
        <v>0</v>
      </c>
    </row>
    <row r="222" spans="1:7" ht="45">
      <c r="A222" s="1" t="s">
        <v>1010</v>
      </c>
      <c r="B222" s="293" t="s">
        <v>808</v>
      </c>
      <c r="C222" s="293" t="s">
        <v>807</v>
      </c>
      <c r="D222" s="1" t="s">
        <v>733</v>
      </c>
      <c r="E222" s="1">
        <v>8</v>
      </c>
      <c r="F222" s="307">
        <v>0</v>
      </c>
      <c r="G222" s="307">
        <f t="shared" si="3"/>
        <v>0</v>
      </c>
    </row>
    <row r="223" spans="1:7" ht="30">
      <c r="A223" s="1" t="s">
        <v>1009</v>
      </c>
      <c r="B223" s="293" t="s">
        <v>717</v>
      </c>
      <c r="C223" s="293" t="s">
        <v>750</v>
      </c>
      <c r="D223" s="1" t="s">
        <v>715</v>
      </c>
      <c r="E223" s="1">
        <v>1</v>
      </c>
      <c r="F223" s="307">
        <v>0</v>
      </c>
      <c r="G223" s="307">
        <f t="shared" si="3"/>
        <v>0</v>
      </c>
    </row>
    <row r="224" spans="1:7" ht="30">
      <c r="A224" s="1" t="s">
        <v>1008</v>
      </c>
      <c r="B224" s="293" t="s">
        <v>741</v>
      </c>
      <c r="C224" s="293" t="s">
        <v>821</v>
      </c>
      <c r="D224" s="1" t="s">
        <v>42</v>
      </c>
      <c r="E224" s="1">
        <v>9</v>
      </c>
      <c r="F224" s="307">
        <v>0</v>
      </c>
      <c r="G224" s="307">
        <f t="shared" si="3"/>
        <v>0</v>
      </c>
    </row>
    <row r="225" spans="1:7" ht="30">
      <c r="A225" s="1" t="s">
        <v>1007</v>
      </c>
      <c r="B225" s="293" t="s">
        <v>741</v>
      </c>
      <c r="C225" s="293" t="s">
        <v>823</v>
      </c>
      <c r="D225" s="1" t="s">
        <v>42</v>
      </c>
      <c r="E225" s="1">
        <v>12</v>
      </c>
      <c r="F225" s="307">
        <v>0</v>
      </c>
      <c r="G225" s="307">
        <f t="shared" si="3"/>
        <v>0</v>
      </c>
    </row>
    <row r="226" spans="1:7" ht="30">
      <c r="A226" s="1" t="s">
        <v>1006</v>
      </c>
      <c r="B226" s="293" t="s">
        <v>964</v>
      </c>
      <c r="C226" s="293" t="s">
        <v>1005</v>
      </c>
      <c r="D226" s="1" t="s">
        <v>94</v>
      </c>
      <c r="E226" s="1">
        <v>1</v>
      </c>
      <c r="F226" s="307">
        <v>0</v>
      </c>
      <c r="G226" s="307">
        <f t="shared" si="3"/>
        <v>0</v>
      </c>
    </row>
    <row r="227" spans="1:7" ht="30">
      <c r="A227" s="1" t="s">
        <v>1004</v>
      </c>
      <c r="B227" s="293" t="s">
        <v>964</v>
      </c>
      <c r="C227" s="293" t="s">
        <v>1003</v>
      </c>
      <c r="D227" s="1" t="s">
        <v>94</v>
      </c>
      <c r="E227" s="1">
        <v>1</v>
      </c>
      <c r="F227" s="307">
        <v>0</v>
      </c>
      <c r="G227" s="307">
        <f t="shared" si="3"/>
        <v>0</v>
      </c>
    </row>
    <row r="228" spans="1:7" ht="45">
      <c r="A228" s="1" t="s">
        <v>1002</v>
      </c>
      <c r="B228" s="293" t="s">
        <v>760</v>
      </c>
      <c r="C228" s="293" t="s">
        <v>924</v>
      </c>
      <c r="D228" s="1" t="s">
        <v>42</v>
      </c>
      <c r="E228" s="1">
        <v>3</v>
      </c>
      <c r="F228" s="307">
        <v>0</v>
      </c>
      <c r="G228" s="307">
        <f t="shared" si="3"/>
        <v>0</v>
      </c>
    </row>
    <row r="229" spans="1:7" ht="60">
      <c r="A229" s="1" t="s">
        <v>1001</v>
      </c>
      <c r="B229" s="293" t="s">
        <v>757</v>
      </c>
      <c r="C229" s="293" t="s">
        <v>922</v>
      </c>
      <c r="D229" s="1" t="s">
        <v>42</v>
      </c>
      <c r="E229" s="1">
        <v>3</v>
      </c>
      <c r="F229" s="307">
        <v>0</v>
      </c>
      <c r="G229" s="307">
        <f t="shared" si="3"/>
        <v>0</v>
      </c>
    </row>
    <row r="230" spans="1:7" ht="45">
      <c r="A230" s="1" t="s">
        <v>1000</v>
      </c>
      <c r="B230" s="293" t="s">
        <v>957</v>
      </c>
      <c r="C230" s="293" t="s">
        <v>956</v>
      </c>
      <c r="D230" s="1" t="s">
        <v>42</v>
      </c>
      <c r="E230" s="1">
        <v>8</v>
      </c>
      <c r="F230" s="307">
        <v>0</v>
      </c>
      <c r="G230" s="307">
        <f t="shared" si="3"/>
        <v>0</v>
      </c>
    </row>
    <row r="231" spans="1:7" ht="45">
      <c r="A231" s="1" t="s">
        <v>999</v>
      </c>
      <c r="B231" s="293" t="s">
        <v>954</v>
      </c>
      <c r="C231" s="293" t="s">
        <v>953</v>
      </c>
      <c r="D231" s="1" t="s">
        <v>42</v>
      </c>
      <c r="E231" s="1">
        <v>10</v>
      </c>
      <c r="F231" s="307">
        <v>0</v>
      </c>
      <c r="G231" s="307">
        <f t="shared" si="3"/>
        <v>0</v>
      </c>
    </row>
    <row r="232" spans="1:7" ht="30">
      <c r="A232" s="1" t="s">
        <v>998</v>
      </c>
      <c r="B232" s="293" t="s">
        <v>817</v>
      </c>
      <c r="C232" s="293" t="s">
        <v>819</v>
      </c>
      <c r="D232" s="1" t="s">
        <v>42</v>
      </c>
      <c r="E232" s="1">
        <v>21</v>
      </c>
      <c r="F232" s="307">
        <v>0</v>
      </c>
      <c r="G232" s="307">
        <f t="shared" si="3"/>
        <v>0</v>
      </c>
    </row>
    <row r="233" spans="1:7" ht="45">
      <c r="A233" s="1" t="s">
        <v>997</v>
      </c>
      <c r="B233" s="293" t="s">
        <v>814</v>
      </c>
      <c r="C233" s="293" t="s">
        <v>813</v>
      </c>
      <c r="D233" s="1" t="s">
        <v>42</v>
      </c>
      <c r="E233" s="1">
        <v>65</v>
      </c>
      <c r="F233" s="307">
        <v>0</v>
      </c>
      <c r="G233" s="307">
        <f t="shared" si="3"/>
        <v>0</v>
      </c>
    </row>
    <row r="234" spans="1:7" ht="30">
      <c r="A234" s="1" t="s">
        <v>996</v>
      </c>
      <c r="B234" s="293" t="s">
        <v>817</v>
      </c>
      <c r="C234" s="293" t="s">
        <v>816</v>
      </c>
      <c r="D234" s="1" t="s">
        <v>42</v>
      </c>
      <c r="E234" s="1">
        <v>4</v>
      </c>
      <c r="F234" s="307">
        <v>0</v>
      </c>
      <c r="G234" s="307">
        <f t="shared" si="3"/>
        <v>0</v>
      </c>
    </row>
    <row r="235" spans="1:7" ht="60">
      <c r="A235" s="1" t="s">
        <v>995</v>
      </c>
      <c r="B235" s="293" t="s">
        <v>937</v>
      </c>
      <c r="C235" s="293" t="s">
        <v>936</v>
      </c>
      <c r="D235" s="1" t="s">
        <v>30</v>
      </c>
      <c r="E235" s="1">
        <v>1</v>
      </c>
      <c r="F235" s="307">
        <v>0</v>
      </c>
      <c r="G235" s="307">
        <f t="shared" si="3"/>
        <v>0</v>
      </c>
    </row>
    <row r="236" spans="1:7" ht="60">
      <c r="A236" s="1" t="s">
        <v>994</v>
      </c>
      <c r="B236" s="293" t="s">
        <v>811</v>
      </c>
      <c r="C236" s="293" t="s">
        <v>810</v>
      </c>
      <c r="D236" s="1" t="s">
        <v>30</v>
      </c>
      <c r="E236" s="1">
        <v>2</v>
      </c>
      <c r="F236" s="307">
        <v>0</v>
      </c>
      <c r="G236" s="307">
        <f t="shared" si="3"/>
        <v>0</v>
      </c>
    </row>
    <row r="237" spans="1:7" ht="45">
      <c r="A237" s="1" t="s">
        <v>993</v>
      </c>
      <c r="B237" s="293" t="s">
        <v>808</v>
      </c>
      <c r="C237" s="293" t="s">
        <v>807</v>
      </c>
      <c r="D237" s="1" t="s">
        <v>733</v>
      </c>
      <c r="E237" s="1">
        <v>8</v>
      </c>
      <c r="F237" s="307">
        <v>0</v>
      </c>
      <c r="G237" s="307">
        <f t="shared" si="3"/>
        <v>0</v>
      </c>
    </row>
    <row r="238" spans="1:7" ht="45">
      <c r="A238" s="1" t="s">
        <v>992</v>
      </c>
      <c r="B238" s="293" t="s">
        <v>933</v>
      </c>
      <c r="C238" s="293" t="s">
        <v>932</v>
      </c>
      <c r="D238" s="1" t="s">
        <v>733</v>
      </c>
      <c r="E238" s="1">
        <v>4</v>
      </c>
      <c r="F238" s="307">
        <v>0</v>
      </c>
      <c r="G238" s="307">
        <f t="shared" si="3"/>
        <v>0</v>
      </c>
    </row>
    <row r="239" spans="1:7" ht="30">
      <c r="A239" s="1" t="s">
        <v>991</v>
      </c>
      <c r="B239" s="293" t="s">
        <v>717</v>
      </c>
      <c r="C239" s="293" t="s">
        <v>750</v>
      </c>
      <c r="D239" s="1" t="s">
        <v>715</v>
      </c>
      <c r="E239" s="1">
        <v>2</v>
      </c>
      <c r="F239" s="307">
        <v>0</v>
      </c>
      <c r="G239" s="307">
        <f t="shared" si="3"/>
        <v>0</v>
      </c>
    </row>
    <row r="240" spans="1:7" ht="30">
      <c r="A240" s="1" t="s">
        <v>990</v>
      </c>
      <c r="B240" s="293" t="s">
        <v>929</v>
      </c>
      <c r="C240" s="293" t="s">
        <v>928</v>
      </c>
      <c r="D240" s="1" t="s">
        <v>30</v>
      </c>
      <c r="E240" s="1">
        <v>1</v>
      </c>
      <c r="F240" s="307">
        <v>0</v>
      </c>
      <c r="G240" s="307">
        <f t="shared" si="3"/>
        <v>0</v>
      </c>
    </row>
    <row r="241" spans="1:7" ht="30">
      <c r="A241" s="1" t="s">
        <v>989</v>
      </c>
      <c r="B241" s="293" t="s">
        <v>741</v>
      </c>
      <c r="C241" s="293" t="s">
        <v>821</v>
      </c>
      <c r="D241" s="1" t="s">
        <v>42</v>
      </c>
      <c r="E241" s="1">
        <v>4</v>
      </c>
      <c r="F241" s="307">
        <v>0</v>
      </c>
      <c r="G241" s="307">
        <f t="shared" si="3"/>
        <v>0</v>
      </c>
    </row>
    <row r="242" spans="1:7" ht="30">
      <c r="A242" s="1" t="s">
        <v>988</v>
      </c>
      <c r="B242" s="293" t="s">
        <v>741</v>
      </c>
      <c r="C242" s="293" t="s">
        <v>823</v>
      </c>
      <c r="D242" s="1" t="s">
        <v>42</v>
      </c>
      <c r="E242" s="1">
        <v>12</v>
      </c>
      <c r="F242" s="307">
        <v>0</v>
      </c>
      <c r="G242" s="307">
        <f t="shared" si="3"/>
        <v>0</v>
      </c>
    </row>
    <row r="243" spans="1:7" ht="90">
      <c r="A243" s="1" t="s">
        <v>987</v>
      </c>
      <c r="B243" s="293" t="s">
        <v>826</v>
      </c>
      <c r="C243" s="293" t="s">
        <v>825</v>
      </c>
      <c r="D243" s="1" t="s">
        <v>320</v>
      </c>
      <c r="E243" s="1">
        <v>2</v>
      </c>
      <c r="F243" s="307">
        <v>0</v>
      </c>
      <c r="G243" s="307">
        <f t="shared" si="3"/>
        <v>0</v>
      </c>
    </row>
    <row r="244" spans="1:7" ht="30">
      <c r="A244" s="1" t="s">
        <v>986</v>
      </c>
      <c r="B244" s="293" t="s">
        <v>817</v>
      </c>
      <c r="C244" s="293" t="s">
        <v>819</v>
      </c>
      <c r="D244" s="1" t="s">
        <v>42</v>
      </c>
      <c r="E244" s="1">
        <v>16</v>
      </c>
      <c r="F244" s="307">
        <v>0</v>
      </c>
      <c r="G244" s="307">
        <f t="shared" si="3"/>
        <v>0</v>
      </c>
    </row>
    <row r="245" spans="1:7" ht="45">
      <c r="A245" s="1" t="s">
        <v>985</v>
      </c>
      <c r="B245" s="293" t="s">
        <v>814</v>
      </c>
      <c r="C245" s="293" t="s">
        <v>813</v>
      </c>
      <c r="D245" s="1" t="s">
        <v>42</v>
      </c>
      <c r="E245" s="1">
        <v>44</v>
      </c>
      <c r="F245" s="307">
        <v>0</v>
      </c>
      <c r="G245" s="307">
        <f t="shared" si="3"/>
        <v>0</v>
      </c>
    </row>
    <row r="246" spans="1:7" ht="30">
      <c r="A246" s="1" t="s">
        <v>984</v>
      </c>
      <c r="B246" s="293" t="s">
        <v>717</v>
      </c>
      <c r="C246" s="293" t="s">
        <v>750</v>
      </c>
      <c r="D246" s="1" t="s">
        <v>715</v>
      </c>
      <c r="E246" s="1">
        <v>1</v>
      </c>
      <c r="F246" s="307">
        <v>0</v>
      </c>
      <c r="G246" s="307">
        <f t="shared" si="3"/>
        <v>0</v>
      </c>
    </row>
    <row r="247" spans="1:7" ht="45">
      <c r="A247" s="1" t="s">
        <v>983</v>
      </c>
      <c r="B247" s="293" t="s">
        <v>747</v>
      </c>
      <c r="C247" s="293" t="s">
        <v>764</v>
      </c>
      <c r="D247" s="1" t="s">
        <v>180</v>
      </c>
      <c r="E247" s="1">
        <v>2.52</v>
      </c>
      <c r="F247" s="307">
        <v>0</v>
      </c>
      <c r="G247" s="307">
        <f t="shared" si="3"/>
        <v>0</v>
      </c>
    </row>
    <row r="248" spans="1:7" ht="45">
      <c r="A248" s="1" t="s">
        <v>982</v>
      </c>
      <c r="B248" s="293" t="s">
        <v>747</v>
      </c>
      <c r="C248" s="293" t="s">
        <v>762</v>
      </c>
      <c r="D248" s="1" t="s">
        <v>180</v>
      </c>
      <c r="E248" s="1">
        <v>1.8</v>
      </c>
      <c r="F248" s="307">
        <v>0</v>
      </c>
      <c r="G248" s="307">
        <f t="shared" si="3"/>
        <v>0</v>
      </c>
    </row>
    <row r="249" spans="1:7" ht="45">
      <c r="A249" s="1" t="s">
        <v>981</v>
      </c>
      <c r="B249" s="293" t="s">
        <v>745</v>
      </c>
      <c r="C249" s="293" t="s">
        <v>752</v>
      </c>
      <c r="D249" s="1" t="s">
        <v>180</v>
      </c>
      <c r="E249" s="1">
        <v>3.92</v>
      </c>
      <c r="F249" s="307">
        <v>0</v>
      </c>
      <c r="G249" s="307">
        <f t="shared" si="3"/>
        <v>0</v>
      </c>
    </row>
    <row r="250" spans="1:7" ht="45">
      <c r="A250" s="1" t="s">
        <v>980</v>
      </c>
      <c r="B250" s="293" t="s">
        <v>743</v>
      </c>
      <c r="C250" s="293" t="s">
        <v>754</v>
      </c>
      <c r="D250" s="1" t="s">
        <v>42</v>
      </c>
      <c r="E250" s="1">
        <v>10</v>
      </c>
      <c r="F250" s="307">
        <v>0</v>
      </c>
      <c r="G250" s="307">
        <f t="shared" si="3"/>
        <v>0</v>
      </c>
    </row>
    <row r="251" spans="1:7" ht="30">
      <c r="A251" s="1" t="s">
        <v>979</v>
      </c>
      <c r="B251" s="293" t="s">
        <v>760</v>
      </c>
      <c r="C251" s="293" t="s">
        <v>778</v>
      </c>
      <c r="D251" s="1" t="s">
        <v>42</v>
      </c>
      <c r="E251" s="1">
        <v>7</v>
      </c>
      <c r="F251" s="307">
        <v>0</v>
      </c>
      <c r="G251" s="307">
        <f t="shared" si="3"/>
        <v>0</v>
      </c>
    </row>
    <row r="252" spans="1:7" ht="60">
      <c r="A252" s="1" t="s">
        <v>978</v>
      </c>
      <c r="B252" s="293" t="s">
        <v>757</v>
      </c>
      <c r="C252" s="293" t="s">
        <v>776</v>
      </c>
      <c r="D252" s="1" t="s">
        <v>42</v>
      </c>
      <c r="E252" s="1">
        <v>7</v>
      </c>
      <c r="F252" s="307">
        <v>0</v>
      </c>
      <c r="G252" s="307">
        <f t="shared" si="3"/>
        <v>0</v>
      </c>
    </row>
    <row r="253" spans="1:7" ht="30">
      <c r="A253" s="1" t="s">
        <v>977</v>
      </c>
      <c r="B253" s="293" t="s">
        <v>772</v>
      </c>
      <c r="C253" s="293" t="s">
        <v>771</v>
      </c>
      <c r="D253" s="1" t="s">
        <v>715</v>
      </c>
      <c r="E253" s="1">
        <v>1</v>
      </c>
      <c r="F253" s="307">
        <v>0</v>
      </c>
      <c r="G253" s="307">
        <f t="shared" si="3"/>
        <v>0</v>
      </c>
    </row>
    <row r="254" spans="1:7" ht="45">
      <c r="A254" s="1" t="s">
        <v>976</v>
      </c>
      <c r="B254" s="293" t="s">
        <v>747</v>
      </c>
      <c r="C254" s="293" t="s">
        <v>764</v>
      </c>
      <c r="D254" s="1" t="s">
        <v>180</v>
      </c>
      <c r="E254" s="1">
        <v>16.2</v>
      </c>
      <c r="F254" s="307">
        <v>0</v>
      </c>
      <c r="G254" s="307">
        <f t="shared" si="3"/>
        <v>0</v>
      </c>
    </row>
    <row r="255" spans="1:7" ht="45">
      <c r="A255" s="1" t="s">
        <v>975</v>
      </c>
      <c r="B255" s="293" t="s">
        <v>747</v>
      </c>
      <c r="C255" s="293" t="s">
        <v>762</v>
      </c>
      <c r="D255" s="1" t="s">
        <v>180</v>
      </c>
      <c r="E255" s="1">
        <v>16.2</v>
      </c>
      <c r="F255" s="307">
        <v>0</v>
      </c>
      <c r="G255" s="307">
        <f t="shared" si="3"/>
        <v>0</v>
      </c>
    </row>
    <row r="256" spans="1:7" ht="30">
      <c r="A256" s="1" t="s">
        <v>974</v>
      </c>
      <c r="B256" s="293" t="s">
        <v>760</v>
      </c>
      <c r="C256" s="293" t="s">
        <v>778</v>
      </c>
      <c r="D256" s="1" t="s">
        <v>42</v>
      </c>
      <c r="E256" s="1">
        <v>45</v>
      </c>
      <c r="F256" s="307">
        <v>0</v>
      </c>
      <c r="G256" s="307">
        <f t="shared" si="3"/>
        <v>0</v>
      </c>
    </row>
    <row r="257" spans="1:7" ht="60">
      <c r="A257" s="1" t="s">
        <v>973</v>
      </c>
      <c r="B257" s="293" t="s">
        <v>757</v>
      </c>
      <c r="C257" s="293" t="s">
        <v>776</v>
      </c>
      <c r="D257" s="1" t="s">
        <v>42</v>
      </c>
      <c r="E257" s="1">
        <v>45</v>
      </c>
      <c r="F257" s="307">
        <v>0</v>
      </c>
      <c r="G257" s="307">
        <f t="shared" si="3"/>
        <v>0</v>
      </c>
    </row>
    <row r="258" spans="1:7" ht="45">
      <c r="A258" s="1" t="s">
        <v>972</v>
      </c>
      <c r="B258" s="293" t="s">
        <v>743</v>
      </c>
      <c r="C258" s="293" t="s">
        <v>754</v>
      </c>
      <c r="D258" s="1" t="s">
        <v>42</v>
      </c>
      <c r="E258" s="1">
        <v>90</v>
      </c>
      <c r="F258" s="307">
        <v>0</v>
      </c>
      <c r="G258" s="307">
        <f t="shared" si="3"/>
        <v>0</v>
      </c>
    </row>
    <row r="259" spans="1:7" ht="45">
      <c r="A259" s="1" t="s">
        <v>971</v>
      </c>
      <c r="B259" s="293" t="s">
        <v>745</v>
      </c>
      <c r="C259" s="293" t="s">
        <v>752</v>
      </c>
      <c r="D259" s="1" t="s">
        <v>180</v>
      </c>
      <c r="E259" s="1">
        <v>28.8</v>
      </c>
      <c r="F259" s="307">
        <v>0</v>
      </c>
      <c r="G259" s="307">
        <f t="shared" si="3"/>
        <v>0</v>
      </c>
    </row>
    <row r="260" spans="1:7" ht="30">
      <c r="A260" s="1" t="s">
        <v>970</v>
      </c>
      <c r="B260" s="293" t="s">
        <v>772</v>
      </c>
      <c r="C260" s="293" t="s">
        <v>771</v>
      </c>
      <c r="D260" s="1" t="s">
        <v>715</v>
      </c>
      <c r="E260" s="1">
        <v>1</v>
      </c>
      <c r="F260" s="307">
        <v>0</v>
      </c>
      <c r="G260" s="307">
        <f t="shared" si="3"/>
        <v>0</v>
      </c>
    </row>
    <row r="261" spans="1:7" ht="45">
      <c r="A261" s="1" t="s">
        <v>969</v>
      </c>
      <c r="B261" s="293" t="s">
        <v>747</v>
      </c>
      <c r="C261" s="293" t="s">
        <v>764</v>
      </c>
      <c r="D261" s="1" t="s">
        <v>180</v>
      </c>
      <c r="E261" s="1">
        <v>2.56</v>
      </c>
      <c r="F261" s="307">
        <v>0</v>
      </c>
      <c r="G261" s="307">
        <f t="shared" si="3"/>
        <v>0</v>
      </c>
    </row>
    <row r="262" spans="1:7" ht="45">
      <c r="A262" s="1" t="s">
        <v>968</v>
      </c>
      <c r="B262" s="293" t="s">
        <v>747</v>
      </c>
      <c r="C262" s="293" t="s">
        <v>762</v>
      </c>
      <c r="D262" s="1" t="s">
        <v>180</v>
      </c>
      <c r="E262" s="1">
        <v>8.2799999999999994</v>
      </c>
      <c r="F262" s="307">
        <v>0</v>
      </c>
      <c r="G262" s="307">
        <f t="shared" si="3"/>
        <v>0</v>
      </c>
    </row>
    <row r="263" spans="1:7" ht="30">
      <c r="A263" s="1" t="s">
        <v>967</v>
      </c>
      <c r="B263" s="293" t="s">
        <v>964</v>
      </c>
      <c r="C263" s="293" t="s">
        <v>966</v>
      </c>
      <c r="D263" s="1" t="s">
        <v>94</v>
      </c>
      <c r="E263" s="1">
        <v>1</v>
      </c>
      <c r="F263" s="307">
        <v>0</v>
      </c>
      <c r="G263" s="307">
        <f t="shared" si="3"/>
        <v>0</v>
      </c>
    </row>
    <row r="264" spans="1:7" ht="30">
      <c r="A264" s="1" t="s">
        <v>965</v>
      </c>
      <c r="B264" s="293" t="s">
        <v>964</v>
      </c>
      <c r="C264" s="293" t="s">
        <v>963</v>
      </c>
      <c r="D264" s="1" t="s">
        <v>94</v>
      </c>
      <c r="E264" s="1">
        <v>1</v>
      </c>
      <c r="F264" s="307">
        <v>0</v>
      </c>
      <c r="G264" s="307">
        <f t="shared" ref="G264:G327" si="4">F264*E264</f>
        <v>0</v>
      </c>
    </row>
    <row r="265" spans="1:7" ht="30">
      <c r="A265" s="1" t="s">
        <v>962</v>
      </c>
      <c r="B265" s="293" t="s">
        <v>760</v>
      </c>
      <c r="C265" s="293" t="s">
        <v>961</v>
      </c>
      <c r="D265" s="1" t="s">
        <v>42</v>
      </c>
      <c r="E265" s="1">
        <v>14</v>
      </c>
      <c r="F265" s="307">
        <v>0</v>
      </c>
      <c r="G265" s="307">
        <f t="shared" si="4"/>
        <v>0</v>
      </c>
    </row>
    <row r="266" spans="1:7" ht="60">
      <c r="A266" s="1" t="s">
        <v>960</v>
      </c>
      <c r="B266" s="293" t="s">
        <v>757</v>
      </c>
      <c r="C266" s="293" t="s">
        <v>959</v>
      </c>
      <c r="D266" s="1" t="s">
        <v>42</v>
      </c>
      <c r="E266" s="1">
        <v>14</v>
      </c>
      <c r="F266" s="307">
        <v>0</v>
      </c>
      <c r="G266" s="307">
        <f t="shared" si="4"/>
        <v>0</v>
      </c>
    </row>
    <row r="267" spans="1:7" ht="45">
      <c r="A267" s="1" t="s">
        <v>958</v>
      </c>
      <c r="B267" s="293" t="s">
        <v>957</v>
      </c>
      <c r="C267" s="293" t="s">
        <v>956</v>
      </c>
      <c r="D267" s="1" t="s">
        <v>42</v>
      </c>
      <c r="E267" s="1">
        <v>8</v>
      </c>
      <c r="F267" s="307">
        <v>0</v>
      </c>
      <c r="G267" s="307">
        <f t="shared" si="4"/>
        <v>0</v>
      </c>
    </row>
    <row r="268" spans="1:7" ht="45">
      <c r="A268" s="1" t="s">
        <v>955</v>
      </c>
      <c r="B268" s="293" t="s">
        <v>954</v>
      </c>
      <c r="C268" s="293" t="s">
        <v>953</v>
      </c>
      <c r="D268" s="1" t="s">
        <v>42</v>
      </c>
      <c r="E268" s="1">
        <v>10</v>
      </c>
      <c r="F268" s="307">
        <v>0</v>
      </c>
      <c r="G268" s="307">
        <f t="shared" si="4"/>
        <v>0</v>
      </c>
    </row>
    <row r="269" spans="1:7" ht="90">
      <c r="A269" s="1" t="s">
        <v>952</v>
      </c>
      <c r="B269" s="293" t="s">
        <v>826</v>
      </c>
      <c r="C269" s="293" t="s">
        <v>825</v>
      </c>
      <c r="D269" s="1" t="s">
        <v>320</v>
      </c>
      <c r="E269" s="1">
        <v>1</v>
      </c>
      <c r="F269" s="307">
        <v>0</v>
      </c>
      <c r="G269" s="307">
        <f t="shared" si="4"/>
        <v>0</v>
      </c>
    </row>
    <row r="270" spans="1:7" ht="30">
      <c r="A270" s="1" t="s">
        <v>951</v>
      </c>
      <c r="B270" s="293" t="s">
        <v>840</v>
      </c>
      <c r="C270" s="293" t="s">
        <v>839</v>
      </c>
      <c r="D270" s="1" t="s">
        <v>42</v>
      </c>
      <c r="E270" s="1">
        <v>16</v>
      </c>
      <c r="F270" s="307">
        <v>0</v>
      </c>
      <c r="G270" s="307">
        <f t="shared" si="4"/>
        <v>0</v>
      </c>
    </row>
    <row r="271" spans="1:7" ht="30">
      <c r="A271" s="1" t="s">
        <v>950</v>
      </c>
      <c r="B271" s="293" t="s">
        <v>817</v>
      </c>
      <c r="C271" s="293" t="s">
        <v>819</v>
      </c>
      <c r="D271" s="1" t="s">
        <v>42</v>
      </c>
      <c r="E271" s="1">
        <v>13</v>
      </c>
      <c r="F271" s="307">
        <v>0</v>
      </c>
      <c r="G271" s="307">
        <f t="shared" si="4"/>
        <v>0</v>
      </c>
    </row>
    <row r="272" spans="1:7" ht="30">
      <c r="A272" s="1" t="s">
        <v>949</v>
      </c>
      <c r="B272" s="293" t="s">
        <v>836</v>
      </c>
      <c r="C272" s="293" t="s">
        <v>948</v>
      </c>
      <c r="D272" s="1" t="s">
        <v>42</v>
      </c>
      <c r="E272" s="1">
        <v>3</v>
      </c>
      <c r="F272" s="307">
        <v>0</v>
      </c>
      <c r="G272" s="307">
        <f t="shared" si="4"/>
        <v>0</v>
      </c>
    </row>
    <row r="273" spans="1:7" ht="30">
      <c r="A273" s="1" t="s">
        <v>947</v>
      </c>
      <c r="B273" s="293" t="s">
        <v>817</v>
      </c>
      <c r="C273" s="293" t="s">
        <v>816</v>
      </c>
      <c r="D273" s="1" t="s">
        <v>42</v>
      </c>
      <c r="E273" s="1">
        <v>2</v>
      </c>
      <c r="F273" s="307">
        <v>0</v>
      </c>
      <c r="G273" s="307">
        <f t="shared" si="4"/>
        <v>0</v>
      </c>
    </row>
    <row r="274" spans="1:7" ht="30">
      <c r="A274" s="1" t="s">
        <v>946</v>
      </c>
      <c r="B274" s="293" t="s">
        <v>836</v>
      </c>
      <c r="C274" s="293" t="s">
        <v>945</v>
      </c>
      <c r="D274" s="1" t="s">
        <v>42</v>
      </c>
      <c r="E274" s="1">
        <v>4</v>
      </c>
      <c r="F274" s="307">
        <v>0</v>
      </c>
      <c r="G274" s="307">
        <f t="shared" si="4"/>
        <v>0</v>
      </c>
    </row>
    <row r="275" spans="1:7" ht="45">
      <c r="A275" s="1" t="s">
        <v>944</v>
      </c>
      <c r="B275" s="293" t="s">
        <v>814</v>
      </c>
      <c r="C275" s="293" t="s">
        <v>813</v>
      </c>
      <c r="D275" s="1" t="s">
        <v>42</v>
      </c>
      <c r="E275" s="1">
        <v>7</v>
      </c>
      <c r="F275" s="307">
        <v>0</v>
      </c>
      <c r="G275" s="307">
        <f t="shared" si="4"/>
        <v>0</v>
      </c>
    </row>
    <row r="276" spans="1:7" ht="45">
      <c r="A276" s="1" t="s">
        <v>943</v>
      </c>
      <c r="B276" s="293" t="s">
        <v>757</v>
      </c>
      <c r="C276" s="293" t="s">
        <v>942</v>
      </c>
      <c r="D276" s="1" t="s">
        <v>42</v>
      </c>
      <c r="E276" s="1">
        <v>4</v>
      </c>
      <c r="F276" s="307">
        <v>0</v>
      </c>
      <c r="G276" s="307">
        <f t="shared" si="4"/>
        <v>0</v>
      </c>
    </row>
    <row r="277" spans="1:7" ht="45">
      <c r="A277" s="1" t="s">
        <v>941</v>
      </c>
      <c r="B277" s="293" t="s">
        <v>743</v>
      </c>
      <c r="C277" s="293" t="s">
        <v>754</v>
      </c>
      <c r="D277" s="1" t="s">
        <v>42</v>
      </c>
      <c r="E277" s="1">
        <v>46</v>
      </c>
      <c r="F277" s="307">
        <v>0</v>
      </c>
      <c r="G277" s="307">
        <f t="shared" si="4"/>
        <v>0</v>
      </c>
    </row>
    <row r="278" spans="1:7" ht="45">
      <c r="A278" s="1" t="s">
        <v>940</v>
      </c>
      <c r="B278" s="293" t="s">
        <v>745</v>
      </c>
      <c r="C278" s="293" t="s">
        <v>752</v>
      </c>
      <c r="D278" s="1" t="s">
        <v>180</v>
      </c>
      <c r="E278" s="1">
        <v>8.08</v>
      </c>
      <c r="F278" s="307">
        <v>0</v>
      </c>
      <c r="G278" s="307">
        <f t="shared" si="4"/>
        <v>0</v>
      </c>
    </row>
    <row r="279" spans="1:7" ht="60">
      <c r="A279" s="1" t="s">
        <v>939</v>
      </c>
      <c r="B279" s="293" t="s">
        <v>811</v>
      </c>
      <c r="C279" s="293" t="s">
        <v>810</v>
      </c>
      <c r="D279" s="1" t="s">
        <v>30</v>
      </c>
      <c r="E279" s="1">
        <v>1</v>
      </c>
      <c r="F279" s="307">
        <v>0</v>
      </c>
      <c r="G279" s="307">
        <f t="shared" si="4"/>
        <v>0</v>
      </c>
    </row>
    <row r="280" spans="1:7" ht="60">
      <c r="A280" s="1" t="s">
        <v>938</v>
      </c>
      <c r="B280" s="293" t="s">
        <v>937</v>
      </c>
      <c r="C280" s="293" t="s">
        <v>936</v>
      </c>
      <c r="D280" s="1" t="s">
        <v>30</v>
      </c>
      <c r="E280" s="1">
        <v>1</v>
      </c>
      <c r="F280" s="307">
        <v>0</v>
      </c>
      <c r="G280" s="307">
        <f t="shared" si="4"/>
        <v>0</v>
      </c>
    </row>
    <row r="281" spans="1:7" ht="45">
      <c r="A281" s="1" t="s">
        <v>935</v>
      </c>
      <c r="B281" s="293" t="s">
        <v>808</v>
      </c>
      <c r="C281" s="293" t="s">
        <v>807</v>
      </c>
      <c r="D281" s="1" t="s">
        <v>733</v>
      </c>
      <c r="E281" s="1">
        <v>4</v>
      </c>
      <c r="F281" s="307">
        <v>0</v>
      </c>
      <c r="G281" s="307">
        <f t="shared" si="4"/>
        <v>0</v>
      </c>
    </row>
    <row r="282" spans="1:7" ht="45">
      <c r="A282" s="1" t="s">
        <v>934</v>
      </c>
      <c r="B282" s="293" t="s">
        <v>933</v>
      </c>
      <c r="C282" s="293" t="s">
        <v>932</v>
      </c>
      <c r="D282" s="1" t="s">
        <v>733</v>
      </c>
      <c r="E282" s="1">
        <v>4</v>
      </c>
      <c r="F282" s="307">
        <v>0</v>
      </c>
      <c r="G282" s="307">
        <f t="shared" si="4"/>
        <v>0</v>
      </c>
    </row>
    <row r="283" spans="1:7" ht="30">
      <c r="A283" s="1" t="s">
        <v>931</v>
      </c>
      <c r="B283" s="293" t="s">
        <v>717</v>
      </c>
      <c r="C283" s="293" t="s">
        <v>750</v>
      </c>
      <c r="D283" s="1" t="s">
        <v>715</v>
      </c>
      <c r="E283" s="1">
        <v>2</v>
      </c>
      <c r="F283" s="307">
        <v>0</v>
      </c>
      <c r="G283" s="307">
        <f t="shared" si="4"/>
        <v>0</v>
      </c>
    </row>
    <row r="284" spans="1:7" ht="30">
      <c r="A284" s="1" t="s">
        <v>930</v>
      </c>
      <c r="B284" s="293" t="s">
        <v>929</v>
      </c>
      <c r="C284" s="293" t="s">
        <v>928</v>
      </c>
      <c r="D284" s="1" t="s">
        <v>30</v>
      </c>
      <c r="E284" s="1">
        <v>1</v>
      </c>
      <c r="F284" s="307">
        <v>0</v>
      </c>
      <c r="G284" s="307">
        <f t="shared" si="4"/>
        <v>0</v>
      </c>
    </row>
    <row r="285" spans="1:7" ht="45">
      <c r="A285" s="1" t="s">
        <v>927</v>
      </c>
      <c r="B285" s="293" t="s">
        <v>747</v>
      </c>
      <c r="C285" s="293" t="s">
        <v>764</v>
      </c>
      <c r="D285" s="1" t="s">
        <v>180</v>
      </c>
      <c r="E285" s="1">
        <v>5.76</v>
      </c>
      <c r="F285" s="307">
        <v>0</v>
      </c>
      <c r="G285" s="307">
        <f t="shared" si="4"/>
        <v>0</v>
      </c>
    </row>
    <row r="286" spans="1:7" ht="45">
      <c r="A286" s="1" t="s">
        <v>926</v>
      </c>
      <c r="B286" s="293" t="s">
        <v>747</v>
      </c>
      <c r="C286" s="293" t="s">
        <v>762</v>
      </c>
      <c r="D286" s="1" t="s">
        <v>180</v>
      </c>
      <c r="E286" s="1">
        <v>6.48</v>
      </c>
      <c r="F286" s="307">
        <v>0</v>
      </c>
      <c r="G286" s="307">
        <f t="shared" si="4"/>
        <v>0</v>
      </c>
    </row>
    <row r="287" spans="1:7" ht="45">
      <c r="A287" s="1" t="s">
        <v>925</v>
      </c>
      <c r="B287" s="293" t="s">
        <v>760</v>
      </c>
      <c r="C287" s="293" t="s">
        <v>924</v>
      </c>
      <c r="D287" s="1" t="s">
        <v>42</v>
      </c>
      <c r="E287" s="1">
        <v>18</v>
      </c>
      <c r="F287" s="307">
        <v>0</v>
      </c>
      <c r="G287" s="307">
        <f t="shared" si="4"/>
        <v>0</v>
      </c>
    </row>
    <row r="288" spans="1:7" ht="60">
      <c r="A288" s="1" t="s">
        <v>923</v>
      </c>
      <c r="B288" s="293" t="s">
        <v>757</v>
      </c>
      <c r="C288" s="293" t="s">
        <v>922</v>
      </c>
      <c r="D288" s="1" t="s">
        <v>42</v>
      </c>
      <c r="E288" s="1">
        <v>18</v>
      </c>
      <c r="F288" s="307">
        <v>0</v>
      </c>
      <c r="G288" s="307">
        <f t="shared" si="4"/>
        <v>0</v>
      </c>
    </row>
    <row r="289" spans="1:7" ht="45">
      <c r="A289" s="1" t="s">
        <v>921</v>
      </c>
      <c r="B289" s="293" t="s">
        <v>743</v>
      </c>
      <c r="C289" s="293" t="s">
        <v>754</v>
      </c>
      <c r="D289" s="1" t="s">
        <v>42</v>
      </c>
      <c r="E289" s="1">
        <v>36</v>
      </c>
      <c r="F289" s="307">
        <v>0</v>
      </c>
      <c r="G289" s="307">
        <f t="shared" si="4"/>
        <v>0</v>
      </c>
    </row>
    <row r="290" spans="1:7" ht="45">
      <c r="A290" s="1" t="s">
        <v>920</v>
      </c>
      <c r="B290" s="293" t="s">
        <v>745</v>
      </c>
      <c r="C290" s="293" t="s">
        <v>752</v>
      </c>
      <c r="D290" s="1" t="s">
        <v>180</v>
      </c>
      <c r="E290" s="1">
        <v>10.8</v>
      </c>
      <c r="F290" s="307">
        <v>0</v>
      </c>
      <c r="G290" s="307">
        <f t="shared" si="4"/>
        <v>0</v>
      </c>
    </row>
    <row r="291" spans="1:7" ht="30">
      <c r="A291" s="1" t="s">
        <v>919</v>
      </c>
      <c r="B291" s="293" t="s">
        <v>717</v>
      </c>
      <c r="C291" s="293" t="s">
        <v>750</v>
      </c>
      <c r="D291" s="1" t="s">
        <v>715</v>
      </c>
      <c r="E291" s="1">
        <v>1</v>
      </c>
      <c r="F291" s="307">
        <v>0</v>
      </c>
      <c r="G291" s="307">
        <f t="shared" si="4"/>
        <v>0</v>
      </c>
    </row>
    <row r="292" spans="1:7" ht="45">
      <c r="A292" s="1" t="s">
        <v>918</v>
      </c>
      <c r="B292" s="293" t="s">
        <v>747</v>
      </c>
      <c r="C292" s="293" t="s">
        <v>764</v>
      </c>
      <c r="D292" s="1" t="s">
        <v>180</v>
      </c>
      <c r="E292" s="1">
        <v>2.52</v>
      </c>
      <c r="F292" s="307">
        <v>0</v>
      </c>
      <c r="G292" s="307">
        <f t="shared" si="4"/>
        <v>0</v>
      </c>
    </row>
    <row r="293" spans="1:7" ht="45">
      <c r="A293" s="1" t="s">
        <v>917</v>
      </c>
      <c r="B293" s="293" t="s">
        <v>747</v>
      </c>
      <c r="C293" s="293" t="s">
        <v>762</v>
      </c>
      <c r="D293" s="1" t="s">
        <v>180</v>
      </c>
      <c r="E293" s="1">
        <v>2.52</v>
      </c>
      <c r="F293" s="307">
        <v>0</v>
      </c>
      <c r="G293" s="307">
        <f t="shared" si="4"/>
        <v>0</v>
      </c>
    </row>
    <row r="294" spans="1:7" ht="30">
      <c r="A294" s="1" t="s">
        <v>916</v>
      </c>
      <c r="B294" s="293" t="s">
        <v>760</v>
      </c>
      <c r="C294" s="293" t="s">
        <v>778</v>
      </c>
      <c r="D294" s="1" t="s">
        <v>42</v>
      </c>
      <c r="E294" s="1">
        <v>7</v>
      </c>
      <c r="F294" s="307">
        <v>0</v>
      </c>
      <c r="G294" s="307">
        <f t="shared" si="4"/>
        <v>0</v>
      </c>
    </row>
    <row r="295" spans="1:7" ht="60">
      <c r="A295" s="1" t="s">
        <v>915</v>
      </c>
      <c r="B295" s="293" t="s">
        <v>757</v>
      </c>
      <c r="C295" s="293" t="s">
        <v>776</v>
      </c>
      <c r="D295" s="1" t="s">
        <v>42</v>
      </c>
      <c r="E295" s="1">
        <v>7</v>
      </c>
      <c r="F295" s="307">
        <v>0</v>
      </c>
      <c r="G295" s="307">
        <f t="shared" si="4"/>
        <v>0</v>
      </c>
    </row>
    <row r="296" spans="1:7" ht="45">
      <c r="A296" s="1" t="s">
        <v>914</v>
      </c>
      <c r="B296" s="293" t="s">
        <v>743</v>
      </c>
      <c r="C296" s="293" t="s">
        <v>754</v>
      </c>
      <c r="D296" s="1" t="s">
        <v>42</v>
      </c>
      <c r="E296" s="1">
        <v>14</v>
      </c>
      <c r="F296" s="307">
        <v>0</v>
      </c>
      <c r="G296" s="307">
        <f t="shared" si="4"/>
        <v>0</v>
      </c>
    </row>
    <row r="297" spans="1:7" ht="45">
      <c r="A297" s="1" t="s">
        <v>913</v>
      </c>
      <c r="B297" s="293" t="s">
        <v>745</v>
      </c>
      <c r="C297" s="293" t="s">
        <v>752</v>
      </c>
      <c r="D297" s="1" t="s">
        <v>180</v>
      </c>
      <c r="E297" s="1">
        <v>4.4800000000000004</v>
      </c>
      <c r="F297" s="307">
        <v>0</v>
      </c>
      <c r="G297" s="307">
        <f t="shared" si="4"/>
        <v>0</v>
      </c>
    </row>
    <row r="298" spans="1:7" ht="30">
      <c r="A298" s="1" t="s">
        <v>912</v>
      </c>
      <c r="B298" s="293" t="s">
        <v>772</v>
      </c>
      <c r="C298" s="293" t="s">
        <v>771</v>
      </c>
      <c r="D298" s="1" t="s">
        <v>715</v>
      </c>
      <c r="E298" s="1">
        <v>1</v>
      </c>
      <c r="F298" s="307">
        <v>0</v>
      </c>
      <c r="G298" s="307">
        <f t="shared" si="4"/>
        <v>0</v>
      </c>
    </row>
    <row r="299" spans="1:7" ht="45">
      <c r="A299" s="1" t="s">
        <v>911</v>
      </c>
      <c r="B299" s="293" t="s">
        <v>747</v>
      </c>
      <c r="C299" s="293" t="s">
        <v>764</v>
      </c>
      <c r="D299" s="1" t="s">
        <v>180</v>
      </c>
      <c r="E299" s="1">
        <v>13.68</v>
      </c>
      <c r="F299" s="307">
        <v>0</v>
      </c>
      <c r="G299" s="307">
        <f t="shared" si="4"/>
        <v>0</v>
      </c>
    </row>
    <row r="300" spans="1:7" ht="45">
      <c r="A300" s="1" t="s">
        <v>910</v>
      </c>
      <c r="B300" s="293" t="s">
        <v>747</v>
      </c>
      <c r="C300" s="293" t="s">
        <v>762</v>
      </c>
      <c r="D300" s="1" t="s">
        <v>180</v>
      </c>
      <c r="E300" s="1">
        <v>13.68</v>
      </c>
      <c r="F300" s="307">
        <v>0</v>
      </c>
      <c r="G300" s="307">
        <f t="shared" si="4"/>
        <v>0</v>
      </c>
    </row>
    <row r="301" spans="1:7" ht="30">
      <c r="A301" s="1" t="s">
        <v>909</v>
      </c>
      <c r="B301" s="293" t="s">
        <v>760</v>
      </c>
      <c r="C301" s="293" t="s">
        <v>778</v>
      </c>
      <c r="D301" s="1" t="s">
        <v>42</v>
      </c>
      <c r="E301" s="1">
        <v>38</v>
      </c>
      <c r="F301" s="307">
        <v>0</v>
      </c>
      <c r="G301" s="307">
        <f t="shared" si="4"/>
        <v>0</v>
      </c>
    </row>
    <row r="302" spans="1:7" ht="60">
      <c r="A302" s="1" t="s">
        <v>908</v>
      </c>
      <c r="B302" s="293" t="s">
        <v>757</v>
      </c>
      <c r="C302" s="293" t="s">
        <v>776</v>
      </c>
      <c r="D302" s="1" t="s">
        <v>42</v>
      </c>
      <c r="E302" s="1">
        <v>22</v>
      </c>
      <c r="F302" s="307">
        <v>0</v>
      </c>
      <c r="G302" s="307">
        <f t="shared" si="4"/>
        <v>0</v>
      </c>
    </row>
    <row r="303" spans="1:7" ht="30">
      <c r="A303" s="1" t="s">
        <v>907</v>
      </c>
      <c r="B303" s="293" t="s">
        <v>840</v>
      </c>
      <c r="C303" s="293" t="s">
        <v>839</v>
      </c>
      <c r="D303" s="1" t="s">
        <v>42</v>
      </c>
      <c r="E303" s="1">
        <v>16</v>
      </c>
      <c r="F303" s="307">
        <v>0</v>
      </c>
      <c r="G303" s="307">
        <f t="shared" si="4"/>
        <v>0</v>
      </c>
    </row>
    <row r="304" spans="1:7" ht="30">
      <c r="A304" s="1" t="s">
        <v>906</v>
      </c>
      <c r="B304" s="293" t="s">
        <v>836</v>
      </c>
      <c r="C304" s="293" t="s">
        <v>905</v>
      </c>
      <c r="D304" s="1" t="s">
        <v>42</v>
      </c>
      <c r="E304" s="1">
        <v>16</v>
      </c>
      <c r="F304" s="307">
        <v>0</v>
      </c>
      <c r="G304" s="307">
        <f t="shared" si="4"/>
        <v>0</v>
      </c>
    </row>
    <row r="305" spans="1:7" ht="45">
      <c r="A305" s="1" t="s">
        <v>904</v>
      </c>
      <c r="B305" s="293" t="s">
        <v>743</v>
      </c>
      <c r="C305" s="293" t="s">
        <v>754</v>
      </c>
      <c r="D305" s="1" t="s">
        <v>42</v>
      </c>
      <c r="E305" s="1">
        <v>76</v>
      </c>
      <c r="F305" s="307">
        <v>0</v>
      </c>
      <c r="G305" s="307">
        <f t="shared" si="4"/>
        <v>0</v>
      </c>
    </row>
    <row r="306" spans="1:7" ht="45">
      <c r="A306" s="1" t="s">
        <v>903</v>
      </c>
      <c r="B306" s="293" t="s">
        <v>745</v>
      </c>
      <c r="C306" s="293" t="s">
        <v>752</v>
      </c>
      <c r="D306" s="1" t="s">
        <v>180</v>
      </c>
      <c r="E306" s="1">
        <v>24.32</v>
      </c>
      <c r="F306" s="307">
        <v>0</v>
      </c>
      <c r="G306" s="307">
        <f t="shared" si="4"/>
        <v>0</v>
      </c>
    </row>
    <row r="307" spans="1:7" ht="30">
      <c r="A307" s="1" t="s">
        <v>902</v>
      </c>
      <c r="B307" s="293" t="s">
        <v>772</v>
      </c>
      <c r="C307" s="293" t="s">
        <v>771</v>
      </c>
      <c r="D307" s="1" t="s">
        <v>715</v>
      </c>
      <c r="E307" s="1">
        <v>1</v>
      </c>
      <c r="F307" s="307">
        <v>0</v>
      </c>
      <c r="G307" s="307">
        <f t="shared" si="4"/>
        <v>0</v>
      </c>
    </row>
    <row r="308" spans="1:7" ht="45">
      <c r="A308" s="1" t="s">
        <v>901</v>
      </c>
      <c r="B308" s="293" t="s">
        <v>747</v>
      </c>
      <c r="C308" s="293" t="s">
        <v>764</v>
      </c>
      <c r="D308" s="1" t="s">
        <v>180</v>
      </c>
      <c r="E308" s="1">
        <v>22.4</v>
      </c>
      <c r="F308" s="307">
        <v>0</v>
      </c>
      <c r="G308" s="307">
        <f t="shared" si="4"/>
        <v>0</v>
      </c>
    </row>
    <row r="309" spans="1:7" ht="45">
      <c r="A309" s="1" t="s">
        <v>900</v>
      </c>
      <c r="B309" s="293" t="s">
        <v>747</v>
      </c>
      <c r="C309" s="293" t="s">
        <v>762</v>
      </c>
      <c r="D309" s="1" t="s">
        <v>180</v>
      </c>
      <c r="E309" s="1">
        <v>25.2</v>
      </c>
      <c r="F309" s="307">
        <v>0</v>
      </c>
      <c r="G309" s="307">
        <f t="shared" si="4"/>
        <v>0</v>
      </c>
    </row>
    <row r="310" spans="1:7" ht="30">
      <c r="A310" s="1" t="s">
        <v>899</v>
      </c>
      <c r="B310" s="293" t="s">
        <v>840</v>
      </c>
      <c r="C310" s="293" t="s">
        <v>839</v>
      </c>
      <c r="D310" s="1" t="s">
        <v>42</v>
      </c>
      <c r="E310" s="1">
        <v>33</v>
      </c>
      <c r="F310" s="307">
        <v>0</v>
      </c>
      <c r="G310" s="307">
        <f t="shared" si="4"/>
        <v>0</v>
      </c>
    </row>
    <row r="311" spans="1:7" ht="30">
      <c r="A311" s="1" t="s">
        <v>898</v>
      </c>
      <c r="B311" s="293" t="s">
        <v>760</v>
      </c>
      <c r="C311" s="293" t="s">
        <v>759</v>
      </c>
      <c r="D311" s="1" t="s">
        <v>42</v>
      </c>
      <c r="E311" s="1">
        <v>70</v>
      </c>
      <c r="F311" s="307">
        <v>0</v>
      </c>
      <c r="G311" s="307">
        <f t="shared" si="4"/>
        <v>0</v>
      </c>
    </row>
    <row r="312" spans="1:7" ht="45">
      <c r="A312" s="1" t="s">
        <v>897</v>
      </c>
      <c r="B312" s="293" t="s">
        <v>757</v>
      </c>
      <c r="C312" s="293" t="s">
        <v>756</v>
      </c>
      <c r="D312" s="1" t="s">
        <v>42</v>
      </c>
      <c r="E312" s="1">
        <v>37</v>
      </c>
      <c r="F312" s="307">
        <v>0</v>
      </c>
      <c r="G312" s="307">
        <f t="shared" si="4"/>
        <v>0</v>
      </c>
    </row>
    <row r="313" spans="1:7" ht="30">
      <c r="A313" s="1" t="s">
        <v>896</v>
      </c>
      <c r="B313" s="293" t="s">
        <v>836</v>
      </c>
      <c r="C313" s="293" t="s">
        <v>835</v>
      </c>
      <c r="D313" s="1" t="s">
        <v>42</v>
      </c>
      <c r="E313" s="1">
        <v>33</v>
      </c>
      <c r="F313" s="307">
        <v>0</v>
      </c>
      <c r="G313" s="307">
        <f t="shared" si="4"/>
        <v>0</v>
      </c>
    </row>
    <row r="314" spans="1:7" ht="45">
      <c r="A314" s="1" t="s">
        <v>895</v>
      </c>
      <c r="B314" s="293" t="s">
        <v>743</v>
      </c>
      <c r="C314" s="293" t="s">
        <v>754</v>
      </c>
      <c r="D314" s="1" t="s">
        <v>42</v>
      </c>
      <c r="E314" s="1">
        <v>140</v>
      </c>
      <c r="F314" s="307">
        <v>0</v>
      </c>
      <c r="G314" s="307">
        <f t="shared" si="4"/>
        <v>0</v>
      </c>
    </row>
    <row r="315" spans="1:7" ht="45">
      <c r="A315" s="1" t="s">
        <v>894</v>
      </c>
      <c r="B315" s="293" t="s">
        <v>745</v>
      </c>
      <c r="C315" s="293" t="s">
        <v>752</v>
      </c>
      <c r="D315" s="1" t="s">
        <v>180</v>
      </c>
      <c r="E315" s="1">
        <v>39.200000000000003</v>
      </c>
      <c r="F315" s="307">
        <v>0</v>
      </c>
      <c r="G315" s="307">
        <f t="shared" si="4"/>
        <v>0</v>
      </c>
    </row>
    <row r="316" spans="1:7" ht="30">
      <c r="A316" s="1" t="s">
        <v>893</v>
      </c>
      <c r="B316" s="293" t="s">
        <v>717</v>
      </c>
      <c r="C316" s="293" t="s">
        <v>750</v>
      </c>
      <c r="D316" s="1" t="s">
        <v>715</v>
      </c>
      <c r="E316" s="1">
        <v>1</v>
      </c>
      <c r="F316" s="307">
        <v>0</v>
      </c>
      <c r="G316" s="307">
        <f t="shared" si="4"/>
        <v>0</v>
      </c>
    </row>
    <row r="317" spans="1:7" ht="45">
      <c r="A317" s="1" t="s">
        <v>892</v>
      </c>
      <c r="B317" s="293" t="s">
        <v>747</v>
      </c>
      <c r="C317" s="293" t="s">
        <v>764</v>
      </c>
      <c r="D317" s="1" t="s">
        <v>180</v>
      </c>
      <c r="E317" s="1">
        <v>21.44</v>
      </c>
      <c r="F317" s="307">
        <v>0</v>
      </c>
      <c r="G317" s="307">
        <f t="shared" si="4"/>
        <v>0</v>
      </c>
    </row>
    <row r="318" spans="1:7" ht="45">
      <c r="A318" s="1" t="s">
        <v>891</v>
      </c>
      <c r="B318" s="293" t="s">
        <v>747</v>
      </c>
      <c r="C318" s="293" t="s">
        <v>762</v>
      </c>
      <c r="D318" s="1" t="s">
        <v>180</v>
      </c>
      <c r="E318" s="1">
        <v>24.12</v>
      </c>
      <c r="F318" s="307">
        <v>0</v>
      </c>
      <c r="G318" s="307">
        <f t="shared" si="4"/>
        <v>0</v>
      </c>
    </row>
    <row r="319" spans="1:7" ht="30">
      <c r="A319" s="1" t="s">
        <v>890</v>
      </c>
      <c r="B319" s="293" t="s">
        <v>840</v>
      </c>
      <c r="C319" s="293" t="s">
        <v>839</v>
      </c>
      <c r="D319" s="1" t="s">
        <v>42</v>
      </c>
      <c r="E319" s="1">
        <v>35</v>
      </c>
      <c r="F319" s="307">
        <v>0</v>
      </c>
      <c r="G319" s="307">
        <f t="shared" si="4"/>
        <v>0</v>
      </c>
    </row>
    <row r="320" spans="1:7" ht="30">
      <c r="A320" s="1" t="s">
        <v>889</v>
      </c>
      <c r="B320" s="293" t="s">
        <v>760</v>
      </c>
      <c r="C320" s="293" t="s">
        <v>759</v>
      </c>
      <c r="D320" s="1" t="s">
        <v>42</v>
      </c>
      <c r="E320" s="1">
        <v>67</v>
      </c>
      <c r="F320" s="307">
        <v>0</v>
      </c>
      <c r="G320" s="307">
        <f t="shared" si="4"/>
        <v>0</v>
      </c>
    </row>
    <row r="321" spans="1:7" ht="45">
      <c r="A321" s="1" t="s">
        <v>888</v>
      </c>
      <c r="B321" s="293" t="s">
        <v>757</v>
      </c>
      <c r="C321" s="293" t="s">
        <v>756</v>
      </c>
      <c r="D321" s="1" t="s">
        <v>42</v>
      </c>
      <c r="E321" s="1">
        <v>32</v>
      </c>
      <c r="F321" s="307">
        <v>0</v>
      </c>
      <c r="G321" s="307">
        <f t="shared" si="4"/>
        <v>0</v>
      </c>
    </row>
    <row r="322" spans="1:7" ht="30">
      <c r="A322" s="1" t="s">
        <v>887</v>
      </c>
      <c r="B322" s="293" t="s">
        <v>836</v>
      </c>
      <c r="C322" s="293" t="s">
        <v>835</v>
      </c>
      <c r="D322" s="1" t="s">
        <v>42</v>
      </c>
      <c r="E322" s="1">
        <v>35</v>
      </c>
      <c r="F322" s="307">
        <v>0</v>
      </c>
      <c r="G322" s="307">
        <f t="shared" si="4"/>
        <v>0</v>
      </c>
    </row>
    <row r="323" spans="1:7" ht="45">
      <c r="A323" s="1" t="s">
        <v>886</v>
      </c>
      <c r="B323" s="293" t="s">
        <v>743</v>
      </c>
      <c r="C323" s="293" t="s">
        <v>754</v>
      </c>
      <c r="D323" s="1" t="s">
        <v>42</v>
      </c>
      <c r="E323" s="1">
        <v>134</v>
      </c>
      <c r="F323" s="307">
        <v>0</v>
      </c>
      <c r="G323" s="307">
        <f t="shared" si="4"/>
        <v>0</v>
      </c>
    </row>
    <row r="324" spans="1:7" ht="45">
      <c r="A324" s="1" t="s">
        <v>885</v>
      </c>
      <c r="B324" s="293" t="s">
        <v>745</v>
      </c>
      <c r="C324" s="293" t="s">
        <v>752</v>
      </c>
      <c r="D324" s="1" t="s">
        <v>180</v>
      </c>
      <c r="E324" s="1">
        <v>37.520000000000003</v>
      </c>
      <c r="F324" s="307">
        <v>0</v>
      </c>
      <c r="G324" s="307">
        <f t="shared" si="4"/>
        <v>0</v>
      </c>
    </row>
    <row r="325" spans="1:7" ht="30">
      <c r="A325" s="1" t="s">
        <v>884</v>
      </c>
      <c r="B325" s="293" t="s">
        <v>717</v>
      </c>
      <c r="C325" s="293" t="s">
        <v>750</v>
      </c>
      <c r="D325" s="1" t="s">
        <v>715</v>
      </c>
      <c r="E325" s="1">
        <v>1</v>
      </c>
      <c r="F325" s="307">
        <v>0</v>
      </c>
      <c r="G325" s="307">
        <f t="shared" si="4"/>
        <v>0</v>
      </c>
    </row>
    <row r="326" spans="1:7" ht="45">
      <c r="A326" s="1" t="s">
        <v>883</v>
      </c>
      <c r="B326" s="293" t="s">
        <v>747</v>
      </c>
      <c r="C326" s="293" t="s">
        <v>764</v>
      </c>
      <c r="D326" s="1" t="s">
        <v>180</v>
      </c>
      <c r="E326" s="1">
        <v>10.56</v>
      </c>
      <c r="F326" s="307">
        <v>0</v>
      </c>
      <c r="G326" s="307">
        <f t="shared" si="4"/>
        <v>0</v>
      </c>
    </row>
    <row r="327" spans="1:7" ht="45">
      <c r="A327" s="1" t="s">
        <v>882</v>
      </c>
      <c r="B327" s="293" t="s">
        <v>747</v>
      </c>
      <c r="C327" s="293" t="s">
        <v>762</v>
      </c>
      <c r="D327" s="1" t="s">
        <v>180</v>
      </c>
      <c r="E327" s="1">
        <v>7.04</v>
      </c>
      <c r="F327" s="307">
        <v>0</v>
      </c>
      <c r="G327" s="307">
        <f t="shared" si="4"/>
        <v>0</v>
      </c>
    </row>
    <row r="328" spans="1:7" ht="30">
      <c r="A328" s="1" t="s">
        <v>881</v>
      </c>
      <c r="B328" s="293" t="s">
        <v>840</v>
      </c>
      <c r="C328" s="293" t="s">
        <v>839</v>
      </c>
      <c r="D328" s="1" t="s">
        <v>42</v>
      </c>
      <c r="E328" s="1">
        <v>24</v>
      </c>
      <c r="F328" s="307">
        <v>0</v>
      </c>
      <c r="G328" s="307">
        <f t="shared" ref="G328:G391" si="5">F328*E328</f>
        <v>0</v>
      </c>
    </row>
    <row r="329" spans="1:7" ht="30">
      <c r="A329" s="1" t="s">
        <v>880</v>
      </c>
      <c r="B329" s="293" t="s">
        <v>760</v>
      </c>
      <c r="C329" s="293" t="s">
        <v>759</v>
      </c>
      <c r="D329" s="1" t="s">
        <v>42</v>
      </c>
      <c r="E329" s="1">
        <v>33</v>
      </c>
      <c r="F329" s="307">
        <v>0</v>
      </c>
      <c r="G329" s="307">
        <f t="shared" si="5"/>
        <v>0</v>
      </c>
    </row>
    <row r="330" spans="1:7" ht="45">
      <c r="A330" s="1" t="s">
        <v>879</v>
      </c>
      <c r="B330" s="293" t="s">
        <v>757</v>
      </c>
      <c r="C330" s="293" t="s">
        <v>756</v>
      </c>
      <c r="D330" s="1" t="s">
        <v>42</v>
      </c>
      <c r="E330" s="1">
        <v>9</v>
      </c>
      <c r="F330" s="307">
        <v>0</v>
      </c>
      <c r="G330" s="307">
        <f t="shared" si="5"/>
        <v>0</v>
      </c>
    </row>
    <row r="331" spans="1:7" ht="30">
      <c r="A331" s="1" t="s">
        <v>878</v>
      </c>
      <c r="B331" s="293" t="s">
        <v>836</v>
      </c>
      <c r="C331" s="293" t="s">
        <v>835</v>
      </c>
      <c r="D331" s="1" t="s">
        <v>42</v>
      </c>
      <c r="E331" s="1">
        <v>24</v>
      </c>
      <c r="F331" s="307">
        <v>0</v>
      </c>
      <c r="G331" s="307">
        <f t="shared" si="5"/>
        <v>0</v>
      </c>
    </row>
    <row r="332" spans="1:7" ht="45">
      <c r="A332" s="1" t="s">
        <v>877</v>
      </c>
      <c r="B332" s="293" t="s">
        <v>743</v>
      </c>
      <c r="C332" s="293" t="s">
        <v>754</v>
      </c>
      <c r="D332" s="1" t="s">
        <v>42</v>
      </c>
      <c r="E332" s="1">
        <v>42</v>
      </c>
      <c r="F332" s="307">
        <v>0</v>
      </c>
      <c r="G332" s="307">
        <f t="shared" si="5"/>
        <v>0</v>
      </c>
    </row>
    <row r="333" spans="1:7" ht="45">
      <c r="A333" s="1" t="s">
        <v>876</v>
      </c>
      <c r="B333" s="293" t="s">
        <v>745</v>
      </c>
      <c r="C333" s="293" t="s">
        <v>752</v>
      </c>
      <c r="D333" s="1" t="s">
        <v>180</v>
      </c>
      <c r="E333" s="1">
        <v>8.8800000000000008</v>
      </c>
      <c r="F333" s="307">
        <v>0</v>
      </c>
      <c r="G333" s="307">
        <f t="shared" si="5"/>
        <v>0</v>
      </c>
    </row>
    <row r="334" spans="1:7" ht="30">
      <c r="A334" s="1" t="s">
        <v>875</v>
      </c>
      <c r="B334" s="293" t="s">
        <v>717</v>
      </c>
      <c r="C334" s="293" t="s">
        <v>750</v>
      </c>
      <c r="D334" s="1" t="s">
        <v>715</v>
      </c>
      <c r="E334" s="1">
        <v>1</v>
      </c>
      <c r="F334" s="307">
        <v>0</v>
      </c>
      <c r="G334" s="307">
        <f t="shared" si="5"/>
        <v>0</v>
      </c>
    </row>
    <row r="335" spans="1:7" ht="30">
      <c r="A335" s="1" t="s">
        <v>874</v>
      </c>
      <c r="B335" s="293" t="s">
        <v>747</v>
      </c>
      <c r="C335" s="293" t="s">
        <v>781</v>
      </c>
      <c r="D335" s="1" t="s">
        <v>180</v>
      </c>
      <c r="E335" s="1">
        <v>95.4</v>
      </c>
      <c r="F335" s="307">
        <v>0</v>
      </c>
      <c r="G335" s="307">
        <f t="shared" si="5"/>
        <v>0</v>
      </c>
    </row>
    <row r="336" spans="1:7" ht="30">
      <c r="A336" s="1" t="s">
        <v>873</v>
      </c>
      <c r="B336" s="293" t="s">
        <v>741</v>
      </c>
      <c r="C336" s="293" t="s">
        <v>823</v>
      </c>
      <c r="D336" s="1" t="s">
        <v>42</v>
      </c>
      <c r="E336" s="1">
        <v>158</v>
      </c>
      <c r="F336" s="307">
        <v>0</v>
      </c>
      <c r="G336" s="307">
        <f t="shared" si="5"/>
        <v>0</v>
      </c>
    </row>
    <row r="337" spans="1:7" ht="30">
      <c r="A337" s="1" t="s">
        <v>872</v>
      </c>
      <c r="B337" s="293" t="s">
        <v>741</v>
      </c>
      <c r="C337" s="293" t="s">
        <v>821</v>
      </c>
      <c r="D337" s="1" t="s">
        <v>42</v>
      </c>
      <c r="E337" s="1">
        <v>60</v>
      </c>
      <c r="F337" s="307">
        <v>0</v>
      </c>
      <c r="G337" s="307">
        <f t="shared" si="5"/>
        <v>0</v>
      </c>
    </row>
    <row r="338" spans="1:7" ht="45">
      <c r="A338" s="1" t="s">
        <v>871</v>
      </c>
      <c r="B338" s="293" t="s">
        <v>743</v>
      </c>
      <c r="C338" s="293" t="s">
        <v>754</v>
      </c>
      <c r="D338" s="1" t="s">
        <v>42</v>
      </c>
      <c r="E338" s="1">
        <v>421</v>
      </c>
      <c r="F338" s="307">
        <v>0</v>
      </c>
      <c r="G338" s="307">
        <f t="shared" si="5"/>
        <v>0</v>
      </c>
    </row>
    <row r="339" spans="1:7" ht="45">
      <c r="A339" s="1" t="s">
        <v>870</v>
      </c>
      <c r="B339" s="293" t="s">
        <v>745</v>
      </c>
      <c r="C339" s="293" t="s">
        <v>752</v>
      </c>
      <c r="D339" s="1" t="s">
        <v>180</v>
      </c>
      <c r="E339" s="1">
        <v>78.56</v>
      </c>
      <c r="F339" s="307">
        <v>0</v>
      </c>
      <c r="G339" s="307">
        <f t="shared" si="5"/>
        <v>0</v>
      </c>
    </row>
    <row r="340" spans="1:7" ht="90">
      <c r="A340" s="1" t="s">
        <v>869</v>
      </c>
      <c r="B340" s="293" t="s">
        <v>826</v>
      </c>
      <c r="C340" s="293" t="s">
        <v>825</v>
      </c>
      <c r="D340" s="1" t="s">
        <v>320</v>
      </c>
      <c r="E340" s="1">
        <v>1</v>
      </c>
      <c r="F340" s="307">
        <v>0</v>
      </c>
      <c r="G340" s="307">
        <f t="shared" si="5"/>
        <v>0</v>
      </c>
    </row>
    <row r="341" spans="1:7" ht="60">
      <c r="A341" s="1" t="s">
        <v>868</v>
      </c>
      <c r="B341" s="293" t="s">
        <v>859</v>
      </c>
      <c r="C341" s="293" t="s">
        <v>858</v>
      </c>
      <c r="D341" s="1" t="s">
        <v>30</v>
      </c>
      <c r="E341" s="1">
        <v>3</v>
      </c>
      <c r="F341" s="307">
        <v>0</v>
      </c>
      <c r="G341" s="307">
        <f t="shared" si="5"/>
        <v>0</v>
      </c>
    </row>
    <row r="342" spans="1:7" ht="45">
      <c r="A342" s="1" t="s">
        <v>867</v>
      </c>
      <c r="B342" s="293" t="s">
        <v>808</v>
      </c>
      <c r="C342" s="293" t="s">
        <v>807</v>
      </c>
      <c r="D342" s="1" t="s">
        <v>733</v>
      </c>
      <c r="E342" s="1">
        <v>3</v>
      </c>
      <c r="F342" s="307">
        <v>0</v>
      </c>
      <c r="G342" s="307">
        <f t="shared" si="5"/>
        <v>0</v>
      </c>
    </row>
    <row r="343" spans="1:7" ht="30">
      <c r="A343" s="1" t="s">
        <v>866</v>
      </c>
      <c r="B343" s="293" t="s">
        <v>855</v>
      </c>
      <c r="C343" s="293" t="s">
        <v>854</v>
      </c>
      <c r="D343" s="1" t="s">
        <v>42</v>
      </c>
      <c r="E343" s="1">
        <v>15</v>
      </c>
      <c r="F343" s="307">
        <v>0</v>
      </c>
      <c r="G343" s="307">
        <f t="shared" si="5"/>
        <v>0</v>
      </c>
    </row>
    <row r="344" spans="1:7" ht="45">
      <c r="A344" s="1" t="s">
        <v>865</v>
      </c>
      <c r="B344" s="293" t="s">
        <v>852</v>
      </c>
      <c r="C344" s="293" t="s">
        <v>851</v>
      </c>
      <c r="D344" s="1" t="s">
        <v>42</v>
      </c>
      <c r="E344" s="1">
        <v>468</v>
      </c>
      <c r="F344" s="307">
        <v>0</v>
      </c>
      <c r="G344" s="307">
        <f t="shared" si="5"/>
        <v>0</v>
      </c>
    </row>
    <row r="345" spans="1:7" ht="30">
      <c r="A345" s="1" t="s">
        <v>864</v>
      </c>
      <c r="B345" s="293" t="s">
        <v>849</v>
      </c>
      <c r="C345" s="293" t="s">
        <v>848</v>
      </c>
      <c r="D345" s="1" t="s">
        <v>42</v>
      </c>
      <c r="E345" s="1">
        <v>327</v>
      </c>
      <c r="F345" s="307">
        <v>0</v>
      </c>
      <c r="G345" s="307">
        <f t="shared" si="5"/>
        <v>0</v>
      </c>
    </row>
    <row r="346" spans="1:7" ht="60">
      <c r="A346" s="1" t="s">
        <v>863</v>
      </c>
      <c r="B346" s="293" t="s">
        <v>846</v>
      </c>
      <c r="C346" s="293" t="s">
        <v>845</v>
      </c>
      <c r="D346" s="1" t="s">
        <v>42</v>
      </c>
      <c r="E346" s="1">
        <v>45</v>
      </c>
      <c r="F346" s="307">
        <v>0</v>
      </c>
      <c r="G346" s="307">
        <f t="shared" si="5"/>
        <v>0</v>
      </c>
    </row>
    <row r="347" spans="1:7" ht="30">
      <c r="A347" s="1" t="s">
        <v>862</v>
      </c>
      <c r="B347" s="293" t="s">
        <v>772</v>
      </c>
      <c r="C347" s="293" t="s">
        <v>771</v>
      </c>
      <c r="D347" s="1" t="s">
        <v>715</v>
      </c>
      <c r="E347" s="1">
        <v>1</v>
      </c>
      <c r="F347" s="307">
        <v>0</v>
      </c>
      <c r="G347" s="307">
        <f t="shared" si="5"/>
        <v>0</v>
      </c>
    </row>
    <row r="348" spans="1:7" ht="90">
      <c r="A348" s="1" t="s">
        <v>861</v>
      </c>
      <c r="B348" s="293" t="s">
        <v>826</v>
      </c>
      <c r="C348" s="293" t="s">
        <v>825</v>
      </c>
      <c r="D348" s="1" t="s">
        <v>320</v>
      </c>
      <c r="E348" s="1">
        <v>1</v>
      </c>
      <c r="F348" s="307">
        <v>0</v>
      </c>
      <c r="G348" s="307">
        <f t="shared" si="5"/>
        <v>0</v>
      </c>
    </row>
    <row r="349" spans="1:7" ht="60">
      <c r="A349" s="1" t="s">
        <v>860</v>
      </c>
      <c r="B349" s="293" t="s">
        <v>859</v>
      </c>
      <c r="C349" s="293" t="s">
        <v>858</v>
      </c>
      <c r="D349" s="1" t="s">
        <v>30</v>
      </c>
      <c r="E349" s="1">
        <v>3</v>
      </c>
      <c r="F349" s="307">
        <v>0</v>
      </c>
      <c r="G349" s="307">
        <f t="shared" si="5"/>
        <v>0</v>
      </c>
    </row>
    <row r="350" spans="1:7" ht="45">
      <c r="A350" s="1" t="s">
        <v>857</v>
      </c>
      <c r="B350" s="293" t="s">
        <v>808</v>
      </c>
      <c r="C350" s="293" t="s">
        <v>807</v>
      </c>
      <c r="D350" s="1" t="s">
        <v>733</v>
      </c>
      <c r="E350" s="1">
        <v>3</v>
      </c>
      <c r="F350" s="307">
        <v>0</v>
      </c>
      <c r="G350" s="307">
        <f t="shared" si="5"/>
        <v>0</v>
      </c>
    </row>
    <row r="351" spans="1:7" ht="30">
      <c r="A351" s="1" t="s">
        <v>856</v>
      </c>
      <c r="B351" s="293" t="s">
        <v>855</v>
      </c>
      <c r="C351" s="293" t="s">
        <v>854</v>
      </c>
      <c r="D351" s="1" t="s">
        <v>42</v>
      </c>
      <c r="E351" s="1">
        <v>15</v>
      </c>
      <c r="F351" s="307">
        <v>0</v>
      </c>
      <c r="G351" s="307">
        <f t="shared" si="5"/>
        <v>0</v>
      </c>
    </row>
    <row r="352" spans="1:7" ht="45">
      <c r="A352" s="1" t="s">
        <v>853</v>
      </c>
      <c r="B352" s="293" t="s">
        <v>852</v>
      </c>
      <c r="C352" s="293" t="s">
        <v>851</v>
      </c>
      <c r="D352" s="1" t="s">
        <v>42</v>
      </c>
      <c r="E352" s="1">
        <v>468</v>
      </c>
      <c r="F352" s="307">
        <v>0</v>
      </c>
      <c r="G352" s="307">
        <f t="shared" si="5"/>
        <v>0</v>
      </c>
    </row>
    <row r="353" spans="1:7" ht="30">
      <c r="A353" s="1" t="s">
        <v>850</v>
      </c>
      <c r="B353" s="293" t="s">
        <v>849</v>
      </c>
      <c r="C353" s="293" t="s">
        <v>848</v>
      </c>
      <c r="D353" s="1" t="s">
        <v>42</v>
      </c>
      <c r="E353" s="1">
        <v>327</v>
      </c>
      <c r="F353" s="307">
        <v>0</v>
      </c>
      <c r="G353" s="307">
        <f t="shared" si="5"/>
        <v>0</v>
      </c>
    </row>
    <row r="354" spans="1:7" ht="60">
      <c r="A354" s="1" t="s">
        <v>847</v>
      </c>
      <c r="B354" s="293" t="s">
        <v>846</v>
      </c>
      <c r="C354" s="293" t="s">
        <v>845</v>
      </c>
      <c r="D354" s="1" t="s">
        <v>42</v>
      </c>
      <c r="E354" s="1">
        <v>45</v>
      </c>
      <c r="F354" s="307">
        <v>0</v>
      </c>
      <c r="G354" s="307">
        <f t="shared" si="5"/>
        <v>0</v>
      </c>
    </row>
    <row r="355" spans="1:7" ht="30">
      <c r="A355" s="1" t="s">
        <v>844</v>
      </c>
      <c r="B355" s="293" t="s">
        <v>772</v>
      </c>
      <c r="C355" s="293" t="s">
        <v>771</v>
      </c>
      <c r="D355" s="1" t="s">
        <v>715</v>
      </c>
      <c r="E355" s="1">
        <v>1</v>
      </c>
      <c r="F355" s="307">
        <v>0</v>
      </c>
      <c r="G355" s="307">
        <f t="shared" si="5"/>
        <v>0</v>
      </c>
    </row>
    <row r="356" spans="1:7" ht="45">
      <c r="A356" s="1" t="s">
        <v>843</v>
      </c>
      <c r="B356" s="293" t="s">
        <v>747</v>
      </c>
      <c r="C356" s="293" t="s">
        <v>764</v>
      </c>
      <c r="D356" s="1" t="s">
        <v>180</v>
      </c>
      <c r="E356" s="1">
        <v>2.2400000000000002</v>
      </c>
      <c r="F356" s="307">
        <v>0</v>
      </c>
      <c r="G356" s="307">
        <f t="shared" si="5"/>
        <v>0</v>
      </c>
    </row>
    <row r="357" spans="1:7" ht="45">
      <c r="A357" s="1" t="s">
        <v>842</v>
      </c>
      <c r="B357" s="293" t="s">
        <v>747</v>
      </c>
      <c r="C357" s="293" t="s">
        <v>762</v>
      </c>
      <c r="D357" s="1" t="s">
        <v>180</v>
      </c>
      <c r="E357" s="1">
        <v>2.2400000000000002</v>
      </c>
      <c r="F357" s="307">
        <v>0</v>
      </c>
      <c r="G357" s="307">
        <f t="shared" si="5"/>
        <v>0</v>
      </c>
    </row>
    <row r="358" spans="1:7" ht="30">
      <c r="A358" s="1" t="s">
        <v>841</v>
      </c>
      <c r="B358" s="293" t="s">
        <v>840</v>
      </c>
      <c r="C358" s="293" t="s">
        <v>839</v>
      </c>
      <c r="D358" s="1" t="s">
        <v>42</v>
      </c>
      <c r="E358" s="1">
        <v>4</v>
      </c>
      <c r="F358" s="307">
        <v>0</v>
      </c>
      <c r="G358" s="307">
        <f t="shared" si="5"/>
        <v>0</v>
      </c>
    </row>
    <row r="359" spans="1:7" ht="45">
      <c r="A359" s="1" t="s">
        <v>838</v>
      </c>
      <c r="B359" s="293" t="s">
        <v>757</v>
      </c>
      <c r="C359" s="293" t="s">
        <v>756</v>
      </c>
      <c r="D359" s="1" t="s">
        <v>42</v>
      </c>
      <c r="E359" s="1">
        <v>3</v>
      </c>
      <c r="F359" s="307">
        <v>0</v>
      </c>
      <c r="G359" s="307">
        <f t="shared" si="5"/>
        <v>0</v>
      </c>
    </row>
    <row r="360" spans="1:7" ht="30">
      <c r="A360" s="1" t="s">
        <v>837</v>
      </c>
      <c r="B360" s="293" t="s">
        <v>836</v>
      </c>
      <c r="C360" s="293" t="s">
        <v>835</v>
      </c>
      <c r="D360" s="1" t="s">
        <v>42</v>
      </c>
      <c r="E360" s="1">
        <v>4</v>
      </c>
      <c r="F360" s="307">
        <v>0</v>
      </c>
      <c r="G360" s="307">
        <f t="shared" si="5"/>
        <v>0</v>
      </c>
    </row>
    <row r="361" spans="1:7" ht="45">
      <c r="A361" s="1" t="s">
        <v>834</v>
      </c>
      <c r="B361" s="293" t="s">
        <v>743</v>
      </c>
      <c r="C361" s="293" t="s">
        <v>754</v>
      </c>
      <c r="D361" s="1" t="s">
        <v>42</v>
      </c>
      <c r="E361" s="1">
        <v>14</v>
      </c>
      <c r="F361" s="307">
        <v>0</v>
      </c>
      <c r="G361" s="307">
        <f t="shared" si="5"/>
        <v>0</v>
      </c>
    </row>
    <row r="362" spans="1:7" ht="45">
      <c r="A362" s="1" t="s">
        <v>833</v>
      </c>
      <c r="B362" s="293" t="s">
        <v>745</v>
      </c>
      <c r="C362" s="293" t="s">
        <v>752</v>
      </c>
      <c r="D362" s="1" t="s">
        <v>180</v>
      </c>
      <c r="E362" s="1">
        <v>3.92</v>
      </c>
      <c r="F362" s="307">
        <v>0</v>
      </c>
      <c r="G362" s="307">
        <f t="shared" si="5"/>
        <v>0</v>
      </c>
    </row>
    <row r="363" spans="1:7" ht="30">
      <c r="A363" s="1" t="s">
        <v>832</v>
      </c>
      <c r="B363" s="293" t="s">
        <v>717</v>
      </c>
      <c r="C363" s="293" t="s">
        <v>750</v>
      </c>
      <c r="D363" s="1" t="s">
        <v>715</v>
      </c>
      <c r="E363" s="1">
        <v>1</v>
      </c>
      <c r="F363" s="307">
        <v>0</v>
      </c>
      <c r="G363" s="307">
        <f t="shared" si="5"/>
        <v>0</v>
      </c>
    </row>
    <row r="364" spans="1:7" ht="45">
      <c r="A364" s="1" t="s">
        <v>831</v>
      </c>
      <c r="B364" s="293" t="s">
        <v>747</v>
      </c>
      <c r="C364" s="293" t="s">
        <v>764</v>
      </c>
      <c r="D364" s="1" t="s">
        <v>180</v>
      </c>
      <c r="E364" s="1">
        <v>1.28</v>
      </c>
      <c r="F364" s="307">
        <v>0</v>
      </c>
      <c r="G364" s="307">
        <f t="shared" si="5"/>
        <v>0</v>
      </c>
    </row>
    <row r="365" spans="1:7" ht="45">
      <c r="A365" s="1" t="s">
        <v>830</v>
      </c>
      <c r="B365" s="293" t="s">
        <v>747</v>
      </c>
      <c r="C365" s="293" t="s">
        <v>762</v>
      </c>
      <c r="D365" s="1" t="s">
        <v>180</v>
      </c>
      <c r="E365" s="1">
        <v>18.559999999999999</v>
      </c>
      <c r="F365" s="307">
        <v>0</v>
      </c>
      <c r="G365" s="307">
        <f t="shared" si="5"/>
        <v>0</v>
      </c>
    </row>
    <row r="366" spans="1:7" ht="30">
      <c r="A366" s="1" t="s">
        <v>829</v>
      </c>
      <c r="B366" s="293" t="s">
        <v>760</v>
      </c>
      <c r="C366" s="293" t="s">
        <v>759</v>
      </c>
      <c r="D366" s="1" t="s">
        <v>42</v>
      </c>
      <c r="E366" s="1">
        <v>4</v>
      </c>
      <c r="F366" s="307">
        <v>0</v>
      </c>
      <c r="G366" s="307">
        <f t="shared" si="5"/>
        <v>0</v>
      </c>
    </row>
    <row r="367" spans="1:7" ht="45">
      <c r="A367" s="1" t="s">
        <v>828</v>
      </c>
      <c r="B367" s="293" t="s">
        <v>757</v>
      </c>
      <c r="C367" s="293" t="s">
        <v>756</v>
      </c>
      <c r="D367" s="1" t="s">
        <v>42</v>
      </c>
      <c r="E367" s="1">
        <v>4</v>
      </c>
      <c r="F367" s="307">
        <v>0</v>
      </c>
      <c r="G367" s="307">
        <f t="shared" si="5"/>
        <v>0</v>
      </c>
    </row>
    <row r="368" spans="1:7" ht="90">
      <c r="A368" s="1" t="s">
        <v>827</v>
      </c>
      <c r="B368" s="293" t="s">
        <v>826</v>
      </c>
      <c r="C368" s="293" t="s">
        <v>825</v>
      </c>
      <c r="D368" s="1" t="s">
        <v>320</v>
      </c>
      <c r="E368" s="1">
        <v>1</v>
      </c>
      <c r="F368" s="307">
        <v>0</v>
      </c>
      <c r="G368" s="307">
        <f t="shared" si="5"/>
        <v>0</v>
      </c>
    </row>
    <row r="369" spans="1:7" ht="30">
      <c r="A369" s="1" t="s">
        <v>824</v>
      </c>
      <c r="B369" s="293" t="s">
        <v>741</v>
      </c>
      <c r="C369" s="293" t="s">
        <v>823</v>
      </c>
      <c r="D369" s="1" t="s">
        <v>42</v>
      </c>
      <c r="E369" s="1">
        <v>12</v>
      </c>
      <c r="F369" s="307">
        <v>0</v>
      </c>
      <c r="G369" s="307">
        <f t="shared" si="5"/>
        <v>0</v>
      </c>
    </row>
    <row r="370" spans="1:7" ht="30">
      <c r="A370" s="1" t="s">
        <v>822</v>
      </c>
      <c r="B370" s="293" t="s">
        <v>741</v>
      </c>
      <c r="C370" s="293" t="s">
        <v>821</v>
      </c>
      <c r="D370" s="1" t="s">
        <v>42</v>
      </c>
      <c r="E370" s="1">
        <v>19</v>
      </c>
      <c r="F370" s="307">
        <v>0</v>
      </c>
      <c r="G370" s="307">
        <f t="shared" si="5"/>
        <v>0</v>
      </c>
    </row>
    <row r="371" spans="1:7" ht="30">
      <c r="A371" s="1" t="s">
        <v>820</v>
      </c>
      <c r="B371" s="293" t="s">
        <v>817</v>
      </c>
      <c r="C371" s="293" t="s">
        <v>819</v>
      </c>
      <c r="D371" s="1" t="s">
        <v>42</v>
      </c>
      <c r="E371" s="1">
        <v>31</v>
      </c>
      <c r="F371" s="307">
        <v>0</v>
      </c>
      <c r="G371" s="307">
        <f t="shared" si="5"/>
        <v>0</v>
      </c>
    </row>
    <row r="372" spans="1:7" ht="30">
      <c r="A372" s="1" t="s">
        <v>818</v>
      </c>
      <c r="B372" s="293" t="s">
        <v>817</v>
      </c>
      <c r="C372" s="293" t="s">
        <v>816</v>
      </c>
      <c r="D372" s="1" t="s">
        <v>42</v>
      </c>
      <c r="E372" s="1">
        <v>2</v>
      </c>
      <c r="F372" s="307">
        <v>0</v>
      </c>
      <c r="G372" s="307">
        <f t="shared" si="5"/>
        <v>0</v>
      </c>
    </row>
    <row r="373" spans="1:7" ht="45">
      <c r="A373" s="1" t="s">
        <v>815</v>
      </c>
      <c r="B373" s="293" t="s">
        <v>814</v>
      </c>
      <c r="C373" s="293" t="s">
        <v>813</v>
      </c>
      <c r="D373" s="1" t="s">
        <v>42</v>
      </c>
      <c r="E373" s="1">
        <v>27</v>
      </c>
      <c r="F373" s="307">
        <v>0</v>
      </c>
      <c r="G373" s="307">
        <f t="shared" si="5"/>
        <v>0</v>
      </c>
    </row>
    <row r="374" spans="1:7" ht="60">
      <c r="A374" s="1" t="s">
        <v>812</v>
      </c>
      <c r="B374" s="293" t="s">
        <v>811</v>
      </c>
      <c r="C374" s="293" t="s">
        <v>810</v>
      </c>
      <c r="D374" s="1" t="s">
        <v>30</v>
      </c>
      <c r="E374" s="1">
        <v>1</v>
      </c>
      <c r="F374" s="307">
        <v>0</v>
      </c>
      <c r="G374" s="307">
        <f t="shared" si="5"/>
        <v>0</v>
      </c>
    </row>
    <row r="375" spans="1:7" ht="45">
      <c r="A375" s="1" t="s">
        <v>809</v>
      </c>
      <c r="B375" s="293" t="s">
        <v>808</v>
      </c>
      <c r="C375" s="293" t="s">
        <v>807</v>
      </c>
      <c r="D375" s="1" t="s">
        <v>733</v>
      </c>
      <c r="E375" s="1">
        <v>4</v>
      </c>
      <c r="F375" s="307">
        <v>0</v>
      </c>
      <c r="G375" s="307">
        <f t="shared" si="5"/>
        <v>0</v>
      </c>
    </row>
    <row r="376" spans="1:7" ht="45">
      <c r="A376" s="1" t="s">
        <v>806</v>
      </c>
      <c r="B376" s="293" t="s">
        <v>743</v>
      </c>
      <c r="C376" s="293" t="s">
        <v>754</v>
      </c>
      <c r="D376" s="1" t="s">
        <v>42</v>
      </c>
      <c r="E376" s="1">
        <v>93</v>
      </c>
      <c r="F376" s="307">
        <v>0</v>
      </c>
      <c r="G376" s="307">
        <f t="shared" si="5"/>
        <v>0</v>
      </c>
    </row>
    <row r="377" spans="1:7" ht="45">
      <c r="A377" s="1" t="s">
        <v>805</v>
      </c>
      <c r="B377" s="293" t="s">
        <v>745</v>
      </c>
      <c r="C377" s="293" t="s">
        <v>752</v>
      </c>
      <c r="D377" s="1" t="s">
        <v>180</v>
      </c>
      <c r="E377" s="1">
        <v>16.12</v>
      </c>
      <c r="F377" s="307">
        <v>0</v>
      </c>
      <c r="G377" s="307">
        <f t="shared" si="5"/>
        <v>0</v>
      </c>
    </row>
    <row r="378" spans="1:7" ht="30">
      <c r="A378" s="1" t="s">
        <v>804</v>
      </c>
      <c r="B378" s="293" t="s">
        <v>717</v>
      </c>
      <c r="C378" s="293" t="s">
        <v>750</v>
      </c>
      <c r="D378" s="1" t="s">
        <v>715</v>
      </c>
      <c r="E378" s="1">
        <v>1</v>
      </c>
      <c r="F378" s="307">
        <v>0</v>
      </c>
      <c r="G378" s="307">
        <f t="shared" si="5"/>
        <v>0</v>
      </c>
    </row>
    <row r="379" spans="1:7" ht="30">
      <c r="A379" s="1" t="s">
        <v>803</v>
      </c>
      <c r="B379" s="293" t="s">
        <v>747</v>
      </c>
      <c r="C379" s="293" t="s">
        <v>781</v>
      </c>
      <c r="D379" s="1" t="s">
        <v>180</v>
      </c>
      <c r="E379" s="1">
        <v>2.88</v>
      </c>
      <c r="F379" s="307">
        <v>0</v>
      </c>
      <c r="G379" s="307">
        <f t="shared" si="5"/>
        <v>0</v>
      </c>
    </row>
    <row r="380" spans="1:7" ht="45">
      <c r="A380" s="1" t="s">
        <v>802</v>
      </c>
      <c r="B380" s="293" t="s">
        <v>747</v>
      </c>
      <c r="C380" s="293" t="s">
        <v>762</v>
      </c>
      <c r="D380" s="1" t="s">
        <v>180</v>
      </c>
      <c r="E380" s="1">
        <v>2.88</v>
      </c>
      <c r="F380" s="307">
        <v>0</v>
      </c>
      <c r="G380" s="307">
        <f t="shared" si="5"/>
        <v>0</v>
      </c>
    </row>
    <row r="381" spans="1:7" ht="30">
      <c r="A381" s="1" t="s">
        <v>801</v>
      </c>
      <c r="B381" s="293" t="s">
        <v>760</v>
      </c>
      <c r="C381" s="293" t="s">
        <v>778</v>
      </c>
      <c r="D381" s="1" t="s">
        <v>42</v>
      </c>
      <c r="E381" s="1">
        <v>8</v>
      </c>
      <c r="F381" s="307">
        <v>0</v>
      </c>
      <c r="G381" s="307">
        <f t="shared" si="5"/>
        <v>0</v>
      </c>
    </row>
    <row r="382" spans="1:7" ht="60">
      <c r="A382" s="1" t="s">
        <v>800</v>
      </c>
      <c r="B382" s="293" t="s">
        <v>757</v>
      </c>
      <c r="C382" s="293" t="s">
        <v>776</v>
      </c>
      <c r="D382" s="1" t="s">
        <v>42</v>
      </c>
      <c r="E382" s="1">
        <v>8</v>
      </c>
      <c r="F382" s="307">
        <v>0</v>
      </c>
      <c r="G382" s="307">
        <f t="shared" si="5"/>
        <v>0</v>
      </c>
    </row>
    <row r="383" spans="1:7" ht="45">
      <c r="A383" s="1" t="s">
        <v>799</v>
      </c>
      <c r="B383" s="293" t="s">
        <v>743</v>
      </c>
      <c r="C383" s="293" t="s">
        <v>754</v>
      </c>
      <c r="D383" s="1" t="s">
        <v>42</v>
      </c>
      <c r="E383" s="1">
        <v>16</v>
      </c>
      <c r="F383" s="307">
        <v>0</v>
      </c>
      <c r="G383" s="307">
        <f t="shared" si="5"/>
        <v>0</v>
      </c>
    </row>
    <row r="384" spans="1:7" ht="45">
      <c r="A384" s="1" t="s">
        <v>798</v>
      </c>
      <c r="B384" s="293" t="s">
        <v>745</v>
      </c>
      <c r="C384" s="293" t="s">
        <v>752</v>
      </c>
      <c r="D384" s="1" t="s">
        <v>180</v>
      </c>
      <c r="E384" s="1">
        <v>5.12</v>
      </c>
      <c r="F384" s="307">
        <v>0</v>
      </c>
      <c r="G384" s="307">
        <f t="shared" si="5"/>
        <v>0</v>
      </c>
    </row>
    <row r="385" spans="1:7" ht="30">
      <c r="A385" s="1" t="s">
        <v>797</v>
      </c>
      <c r="B385" s="293" t="s">
        <v>772</v>
      </c>
      <c r="C385" s="293" t="s">
        <v>771</v>
      </c>
      <c r="D385" s="1" t="s">
        <v>715</v>
      </c>
      <c r="E385" s="1">
        <v>1</v>
      </c>
      <c r="F385" s="307">
        <v>0</v>
      </c>
      <c r="G385" s="307">
        <f t="shared" si="5"/>
        <v>0</v>
      </c>
    </row>
    <row r="386" spans="1:7" ht="45">
      <c r="A386" s="1" t="s">
        <v>796</v>
      </c>
      <c r="B386" s="293" t="s">
        <v>747</v>
      </c>
      <c r="C386" s="293" t="s">
        <v>764</v>
      </c>
      <c r="D386" s="1" t="s">
        <v>180</v>
      </c>
      <c r="E386" s="1">
        <v>4.16</v>
      </c>
      <c r="F386" s="307">
        <v>0</v>
      </c>
      <c r="G386" s="307">
        <f t="shared" si="5"/>
        <v>0</v>
      </c>
    </row>
    <row r="387" spans="1:7" ht="45">
      <c r="A387" s="1" t="s">
        <v>795</v>
      </c>
      <c r="B387" s="293" t="s">
        <v>747</v>
      </c>
      <c r="C387" s="293" t="s">
        <v>762</v>
      </c>
      <c r="D387" s="1" t="s">
        <v>180</v>
      </c>
      <c r="E387" s="1">
        <v>4.16</v>
      </c>
      <c r="F387" s="307">
        <v>0</v>
      </c>
      <c r="G387" s="307">
        <f t="shared" si="5"/>
        <v>0</v>
      </c>
    </row>
    <row r="388" spans="1:7" ht="30">
      <c r="A388" s="1" t="s">
        <v>794</v>
      </c>
      <c r="B388" s="293" t="s">
        <v>760</v>
      </c>
      <c r="C388" s="293" t="s">
        <v>759</v>
      </c>
      <c r="D388" s="1" t="s">
        <v>42</v>
      </c>
      <c r="E388" s="1">
        <v>13</v>
      </c>
      <c r="F388" s="307">
        <v>0</v>
      </c>
      <c r="G388" s="307">
        <f t="shared" si="5"/>
        <v>0</v>
      </c>
    </row>
    <row r="389" spans="1:7" ht="45">
      <c r="A389" s="1" t="s">
        <v>793</v>
      </c>
      <c r="B389" s="293" t="s">
        <v>757</v>
      </c>
      <c r="C389" s="293" t="s">
        <v>756</v>
      </c>
      <c r="D389" s="1" t="s">
        <v>42</v>
      </c>
      <c r="E389" s="1">
        <v>13</v>
      </c>
      <c r="F389" s="307">
        <v>0</v>
      </c>
      <c r="G389" s="307">
        <f t="shared" si="5"/>
        <v>0</v>
      </c>
    </row>
    <row r="390" spans="1:7" ht="45">
      <c r="A390" s="1" t="s">
        <v>792</v>
      </c>
      <c r="B390" s="293" t="s">
        <v>743</v>
      </c>
      <c r="C390" s="293" t="s">
        <v>754</v>
      </c>
      <c r="D390" s="1" t="s">
        <v>42</v>
      </c>
      <c r="E390" s="1">
        <v>26</v>
      </c>
      <c r="F390" s="307">
        <v>0</v>
      </c>
      <c r="G390" s="307">
        <f t="shared" si="5"/>
        <v>0</v>
      </c>
    </row>
    <row r="391" spans="1:7" ht="45">
      <c r="A391" s="1" t="s">
        <v>791</v>
      </c>
      <c r="B391" s="293" t="s">
        <v>745</v>
      </c>
      <c r="C391" s="293" t="s">
        <v>752</v>
      </c>
      <c r="D391" s="1" t="s">
        <v>180</v>
      </c>
      <c r="E391" s="1">
        <v>7.28</v>
      </c>
      <c r="F391" s="307">
        <v>0</v>
      </c>
      <c r="G391" s="307">
        <f t="shared" si="5"/>
        <v>0</v>
      </c>
    </row>
    <row r="392" spans="1:7" ht="30">
      <c r="A392" s="1" t="s">
        <v>790</v>
      </c>
      <c r="B392" s="293" t="s">
        <v>717</v>
      </c>
      <c r="C392" s="293" t="s">
        <v>750</v>
      </c>
      <c r="D392" s="1" t="s">
        <v>715</v>
      </c>
      <c r="E392" s="1">
        <v>1</v>
      </c>
      <c r="F392" s="307">
        <v>0</v>
      </c>
      <c r="G392" s="307">
        <f t="shared" ref="G392:G418" si="6">F392*E392</f>
        <v>0</v>
      </c>
    </row>
    <row r="393" spans="1:7" ht="45">
      <c r="A393" s="1" t="s">
        <v>789</v>
      </c>
      <c r="B393" s="293" t="s">
        <v>747</v>
      </c>
      <c r="C393" s="293" t="s">
        <v>764</v>
      </c>
      <c r="D393" s="1" t="s">
        <v>180</v>
      </c>
      <c r="E393" s="1">
        <v>2.2400000000000002</v>
      </c>
      <c r="F393" s="307">
        <v>0</v>
      </c>
      <c r="G393" s="307">
        <f t="shared" si="6"/>
        <v>0</v>
      </c>
    </row>
    <row r="394" spans="1:7" ht="45">
      <c r="A394" s="1" t="s">
        <v>788</v>
      </c>
      <c r="B394" s="293" t="s">
        <v>747</v>
      </c>
      <c r="C394" s="293" t="s">
        <v>762</v>
      </c>
      <c r="D394" s="1" t="s">
        <v>180</v>
      </c>
      <c r="E394" s="1">
        <v>2.2400000000000002</v>
      </c>
      <c r="F394" s="307">
        <v>0</v>
      </c>
      <c r="G394" s="307">
        <f t="shared" si="6"/>
        <v>0</v>
      </c>
    </row>
    <row r="395" spans="1:7" ht="30">
      <c r="A395" s="1" t="s">
        <v>787</v>
      </c>
      <c r="B395" s="293" t="s">
        <v>760</v>
      </c>
      <c r="C395" s="293" t="s">
        <v>759</v>
      </c>
      <c r="D395" s="1" t="s">
        <v>42</v>
      </c>
      <c r="E395" s="1">
        <v>7</v>
      </c>
      <c r="F395" s="307">
        <v>0</v>
      </c>
      <c r="G395" s="307">
        <f t="shared" si="6"/>
        <v>0</v>
      </c>
    </row>
    <row r="396" spans="1:7" ht="45">
      <c r="A396" s="1" t="s">
        <v>786</v>
      </c>
      <c r="B396" s="293" t="s">
        <v>757</v>
      </c>
      <c r="C396" s="293" t="s">
        <v>756</v>
      </c>
      <c r="D396" s="1" t="s">
        <v>42</v>
      </c>
      <c r="E396" s="1">
        <v>7</v>
      </c>
      <c r="F396" s="307">
        <v>0</v>
      </c>
      <c r="G396" s="307">
        <f t="shared" si="6"/>
        <v>0</v>
      </c>
    </row>
    <row r="397" spans="1:7" ht="45">
      <c r="A397" s="1" t="s">
        <v>785</v>
      </c>
      <c r="B397" s="293" t="s">
        <v>743</v>
      </c>
      <c r="C397" s="293" t="s">
        <v>754</v>
      </c>
      <c r="D397" s="1" t="s">
        <v>42</v>
      </c>
      <c r="E397" s="1">
        <v>14</v>
      </c>
      <c r="F397" s="307">
        <v>0</v>
      </c>
      <c r="G397" s="307">
        <f t="shared" si="6"/>
        <v>0</v>
      </c>
    </row>
    <row r="398" spans="1:7" ht="45">
      <c r="A398" s="1" t="s">
        <v>784</v>
      </c>
      <c r="B398" s="293" t="s">
        <v>745</v>
      </c>
      <c r="C398" s="293" t="s">
        <v>752</v>
      </c>
      <c r="D398" s="1" t="s">
        <v>180</v>
      </c>
      <c r="E398" s="1">
        <v>3.92</v>
      </c>
      <c r="F398" s="307">
        <v>0</v>
      </c>
      <c r="G398" s="307">
        <f t="shared" si="6"/>
        <v>0</v>
      </c>
    </row>
    <row r="399" spans="1:7" ht="30">
      <c r="A399" s="1" t="s">
        <v>783</v>
      </c>
      <c r="B399" s="293" t="s">
        <v>717</v>
      </c>
      <c r="C399" s="293" t="s">
        <v>750</v>
      </c>
      <c r="D399" s="1" t="s">
        <v>715</v>
      </c>
      <c r="E399" s="1">
        <v>1</v>
      </c>
      <c r="F399" s="307">
        <v>0</v>
      </c>
      <c r="G399" s="307">
        <f t="shared" si="6"/>
        <v>0</v>
      </c>
    </row>
    <row r="400" spans="1:7" ht="30">
      <c r="A400" s="1" t="s">
        <v>782</v>
      </c>
      <c r="B400" s="293" t="s">
        <v>747</v>
      </c>
      <c r="C400" s="293" t="s">
        <v>781</v>
      </c>
      <c r="D400" s="1" t="s">
        <v>180</v>
      </c>
      <c r="E400" s="1">
        <v>9.36</v>
      </c>
      <c r="F400" s="307">
        <v>0</v>
      </c>
      <c r="G400" s="307">
        <f t="shared" si="6"/>
        <v>0</v>
      </c>
    </row>
    <row r="401" spans="1:7" ht="45">
      <c r="A401" s="1" t="s">
        <v>780</v>
      </c>
      <c r="B401" s="293" t="s">
        <v>747</v>
      </c>
      <c r="C401" s="293" t="s">
        <v>762</v>
      </c>
      <c r="D401" s="1" t="s">
        <v>180</v>
      </c>
      <c r="E401" s="1">
        <v>9.36</v>
      </c>
      <c r="F401" s="307">
        <v>0</v>
      </c>
      <c r="G401" s="307">
        <f t="shared" si="6"/>
        <v>0</v>
      </c>
    </row>
    <row r="402" spans="1:7" ht="30">
      <c r="A402" s="1" t="s">
        <v>779</v>
      </c>
      <c r="B402" s="293" t="s">
        <v>760</v>
      </c>
      <c r="C402" s="293" t="s">
        <v>778</v>
      </c>
      <c r="D402" s="1" t="s">
        <v>42</v>
      </c>
      <c r="E402" s="1">
        <v>26</v>
      </c>
      <c r="F402" s="307">
        <v>0</v>
      </c>
      <c r="G402" s="307">
        <f t="shared" si="6"/>
        <v>0</v>
      </c>
    </row>
    <row r="403" spans="1:7" ht="48" customHeight="1">
      <c r="A403" s="1" t="s">
        <v>777</v>
      </c>
      <c r="B403" s="293" t="s">
        <v>757</v>
      </c>
      <c r="C403" s="293" t="s">
        <v>776</v>
      </c>
      <c r="D403" s="1" t="s">
        <v>42</v>
      </c>
      <c r="E403" s="1">
        <v>26</v>
      </c>
      <c r="F403" s="307">
        <v>0</v>
      </c>
      <c r="G403" s="307">
        <f t="shared" si="6"/>
        <v>0</v>
      </c>
    </row>
    <row r="404" spans="1:7" ht="45">
      <c r="A404" s="1" t="s">
        <v>775</v>
      </c>
      <c r="B404" s="293" t="s">
        <v>743</v>
      </c>
      <c r="C404" s="293" t="s">
        <v>754</v>
      </c>
      <c r="D404" s="1" t="s">
        <v>42</v>
      </c>
      <c r="E404" s="1">
        <v>52</v>
      </c>
      <c r="F404" s="307">
        <v>0</v>
      </c>
      <c r="G404" s="307">
        <f t="shared" si="6"/>
        <v>0</v>
      </c>
    </row>
    <row r="405" spans="1:7" ht="45">
      <c r="A405" s="1" t="s">
        <v>774</v>
      </c>
      <c r="B405" s="293" t="s">
        <v>745</v>
      </c>
      <c r="C405" s="293" t="s">
        <v>752</v>
      </c>
      <c r="D405" s="1" t="s">
        <v>180</v>
      </c>
      <c r="E405" s="1">
        <v>16.64</v>
      </c>
      <c r="F405" s="307">
        <v>0</v>
      </c>
      <c r="G405" s="307">
        <f t="shared" si="6"/>
        <v>0</v>
      </c>
    </row>
    <row r="406" spans="1:7" ht="30">
      <c r="A406" s="1" t="s">
        <v>773</v>
      </c>
      <c r="B406" s="293" t="s">
        <v>772</v>
      </c>
      <c r="C406" s="293" t="s">
        <v>771</v>
      </c>
      <c r="D406" s="1" t="s">
        <v>715</v>
      </c>
      <c r="E406" s="1">
        <v>1</v>
      </c>
      <c r="F406" s="307">
        <v>0</v>
      </c>
      <c r="G406" s="307">
        <f t="shared" si="6"/>
        <v>0</v>
      </c>
    </row>
    <row r="407" spans="1:7" ht="45">
      <c r="A407" s="1" t="s">
        <v>770</v>
      </c>
      <c r="B407" s="293" t="s">
        <v>747</v>
      </c>
      <c r="C407" s="293" t="s">
        <v>762</v>
      </c>
      <c r="D407" s="1" t="s">
        <v>180</v>
      </c>
      <c r="E407" s="1">
        <v>4.8</v>
      </c>
      <c r="F407" s="307">
        <v>0</v>
      </c>
      <c r="G407" s="307">
        <f t="shared" si="6"/>
        <v>0</v>
      </c>
    </row>
    <row r="408" spans="1:7" ht="30">
      <c r="A408" s="1" t="s">
        <v>769</v>
      </c>
      <c r="B408" s="293" t="s">
        <v>760</v>
      </c>
      <c r="C408" s="293" t="s">
        <v>759</v>
      </c>
      <c r="D408" s="1" t="s">
        <v>42</v>
      </c>
      <c r="E408" s="1">
        <v>12</v>
      </c>
      <c r="F408" s="307">
        <v>0</v>
      </c>
      <c r="G408" s="307">
        <f t="shared" si="6"/>
        <v>0</v>
      </c>
    </row>
    <row r="409" spans="1:7" ht="45">
      <c r="A409" s="1" t="s">
        <v>768</v>
      </c>
      <c r="B409" s="293" t="s">
        <v>757</v>
      </c>
      <c r="C409" s="293" t="s">
        <v>756</v>
      </c>
      <c r="D409" s="1" t="s">
        <v>42</v>
      </c>
      <c r="E409" s="1">
        <v>12</v>
      </c>
      <c r="F409" s="307">
        <v>0</v>
      </c>
      <c r="G409" s="307">
        <f t="shared" si="6"/>
        <v>0</v>
      </c>
    </row>
    <row r="410" spans="1:7" ht="45">
      <c r="A410" s="1" t="s">
        <v>767</v>
      </c>
      <c r="B410" s="293" t="s">
        <v>743</v>
      </c>
      <c r="C410" s="293" t="s">
        <v>754</v>
      </c>
      <c r="D410" s="1" t="s">
        <v>42</v>
      </c>
      <c r="E410" s="1">
        <v>24</v>
      </c>
      <c r="F410" s="307">
        <v>0</v>
      </c>
      <c r="G410" s="307">
        <f t="shared" si="6"/>
        <v>0</v>
      </c>
    </row>
    <row r="411" spans="1:7" ht="45">
      <c r="A411" s="1" t="s">
        <v>766</v>
      </c>
      <c r="B411" s="293" t="s">
        <v>745</v>
      </c>
      <c r="C411" s="293" t="s">
        <v>752</v>
      </c>
      <c r="D411" s="1" t="s">
        <v>180</v>
      </c>
      <c r="E411" s="1">
        <v>2.88</v>
      </c>
      <c r="F411" s="307">
        <v>0</v>
      </c>
      <c r="G411" s="307">
        <f t="shared" si="6"/>
        <v>0</v>
      </c>
    </row>
    <row r="412" spans="1:7" ht="45">
      <c r="A412" s="1" t="s">
        <v>765</v>
      </c>
      <c r="B412" s="293" t="s">
        <v>747</v>
      </c>
      <c r="C412" s="293" t="s">
        <v>764</v>
      </c>
      <c r="D412" s="1" t="s">
        <v>180</v>
      </c>
      <c r="E412" s="1">
        <v>1.6</v>
      </c>
      <c r="F412" s="307">
        <v>0</v>
      </c>
      <c r="G412" s="307">
        <f t="shared" si="6"/>
        <v>0</v>
      </c>
    </row>
    <row r="413" spans="1:7" ht="45">
      <c r="A413" s="1" t="s">
        <v>763</v>
      </c>
      <c r="B413" s="293" t="s">
        <v>747</v>
      </c>
      <c r="C413" s="293" t="s">
        <v>762</v>
      </c>
      <c r="D413" s="1" t="s">
        <v>180</v>
      </c>
      <c r="E413" s="1">
        <v>1.6</v>
      </c>
      <c r="F413" s="307">
        <v>0</v>
      </c>
      <c r="G413" s="307">
        <f t="shared" si="6"/>
        <v>0</v>
      </c>
    </row>
    <row r="414" spans="1:7" ht="30">
      <c r="A414" s="1" t="s">
        <v>761</v>
      </c>
      <c r="B414" s="293" t="s">
        <v>760</v>
      </c>
      <c r="C414" s="293" t="s">
        <v>759</v>
      </c>
      <c r="D414" s="1" t="s">
        <v>42</v>
      </c>
      <c r="E414" s="1">
        <v>5</v>
      </c>
      <c r="F414" s="307">
        <v>0</v>
      </c>
      <c r="G414" s="307">
        <f t="shared" si="6"/>
        <v>0</v>
      </c>
    </row>
    <row r="415" spans="1:7" ht="45">
      <c r="A415" s="1" t="s">
        <v>758</v>
      </c>
      <c r="B415" s="293" t="s">
        <v>757</v>
      </c>
      <c r="C415" s="293" t="s">
        <v>756</v>
      </c>
      <c r="D415" s="1" t="s">
        <v>42</v>
      </c>
      <c r="E415" s="1">
        <v>5</v>
      </c>
      <c r="F415" s="307">
        <v>0</v>
      </c>
      <c r="G415" s="307">
        <f t="shared" si="6"/>
        <v>0</v>
      </c>
    </row>
    <row r="416" spans="1:7" ht="45">
      <c r="A416" s="1" t="s">
        <v>755</v>
      </c>
      <c r="B416" s="293" t="s">
        <v>743</v>
      </c>
      <c r="C416" s="293" t="s">
        <v>754</v>
      </c>
      <c r="D416" s="1" t="s">
        <v>42</v>
      </c>
      <c r="E416" s="1">
        <v>10</v>
      </c>
      <c r="F416" s="307">
        <v>0</v>
      </c>
      <c r="G416" s="307">
        <f t="shared" si="6"/>
        <v>0</v>
      </c>
    </row>
    <row r="417" spans="1:7" ht="45">
      <c r="A417" s="1" t="s">
        <v>753</v>
      </c>
      <c r="B417" s="293" t="s">
        <v>745</v>
      </c>
      <c r="C417" s="293" t="s">
        <v>752</v>
      </c>
      <c r="D417" s="1" t="s">
        <v>180</v>
      </c>
      <c r="E417" s="1">
        <v>2.8</v>
      </c>
      <c r="F417" s="307">
        <v>0</v>
      </c>
      <c r="G417" s="307">
        <f t="shared" si="6"/>
        <v>0</v>
      </c>
    </row>
    <row r="418" spans="1:7" ht="30">
      <c r="A418" s="1" t="s">
        <v>751</v>
      </c>
      <c r="B418" s="293" t="s">
        <v>717</v>
      </c>
      <c r="C418" s="293" t="s">
        <v>750</v>
      </c>
      <c r="D418" s="1" t="s">
        <v>715</v>
      </c>
      <c r="E418" s="1">
        <v>1</v>
      </c>
      <c r="F418" s="307">
        <v>0</v>
      </c>
      <c r="G418" s="307">
        <f t="shared" si="6"/>
        <v>0</v>
      </c>
    </row>
    <row r="419" spans="1:7" ht="15.75">
      <c r="A419" s="465" t="s">
        <v>390</v>
      </c>
      <c r="B419" s="466"/>
      <c r="C419" s="466"/>
      <c r="D419" s="466"/>
      <c r="E419" s="466"/>
      <c r="F419" s="467"/>
      <c r="G419" s="117">
        <f>SUM(G7:G418)</f>
        <v>0</v>
      </c>
    </row>
    <row r="421" spans="1:7">
      <c r="G421" s="133"/>
    </row>
  </sheetData>
  <sheetProtection selectLockedCells="1" selectUnlockedCells="1"/>
  <mergeCells count="4">
    <mergeCell ref="A1:G1"/>
    <mergeCell ref="A2:G3"/>
    <mergeCell ref="A4:G5"/>
    <mergeCell ref="A419:F419"/>
  </mergeCells>
  <pageMargins left="0.98425196850393704" right="0.51181102362204722" top="0.39370078740157483" bottom="0.39370078740157483" header="0.78740157480314965" footer="0.78740157480314965"/>
  <pageSetup paperSize="9" scale="82" fitToHeight="20" orientation="portrait" useFirstPageNumber="1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C32EC-F123-481B-8BCA-D38B6188201F}">
  <sheetPr>
    <pageSetUpPr fitToPage="1"/>
  </sheetPr>
  <dimension ref="A1:G29"/>
  <sheetViews>
    <sheetView zoomScale="110" zoomScaleNormal="110" workbookViewId="0">
      <selection activeCell="A2" sqref="A2:G3"/>
    </sheetView>
  </sheetViews>
  <sheetFormatPr defaultColWidth="11.5703125" defaultRowHeight="12.75"/>
  <cols>
    <col min="1" max="1" width="5.140625" style="131" customWidth="1"/>
    <col min="2" max="2" width="13.28515625" style="132" customWidth="1"/>
    <col min="3" max="3" width="34.5703125" style="132" customWidth="1"/>
    <col min="4" max="4" width="9.85546875" style="131" customWidth="1"/>
    <col min="5" max="5" width="11.5703125" style="131"/>
    <col min="6" max="6" width="10" style="131" bestFit="1" customWidth="1"/>
    <col min="7" max="16384" width="11.5703125" style="131"/>
  </cols>
  <sheetData>
    <row r="1" spans="1:7" ht="23.25" customHeight="1">
      <c r="A1" s="461" t="s">
        <v>387</v>
      </c>
      <c r="B1" s="461"/>
      <c r="C1" s="461"/>
      <c r="D1" s="461"/>
      <c r="E1" s="461"/>
      <c r="F1" s="461"/>
      <c r="G1" s="461"/>
    </row>
    <row r="2" spans="1:7" ht="12.75" customHeight="1">
      <c r="A2" s="462" t="s">
        <v>1779</v>
      </c>
      <c r="B2" s="462"/>
      <c r="C2" s="462"/>
      <c r="D2" s="462"/>
      <c r="E2" s="462"/>
      <c r="F2" s="462"/>
      <c r="G2" s="462"/>
    </row>
    <row r="3" spans="1:7" ht="12.75" customHeight="1">
      <c r="A3" s="462"/>
      <c r="B3" s="462"/>
      <c r="C3" s="462"/>
      <c r="D3" s="462"/>
      <c r="E3" s="462"/>
      <c r="F3" s="462"/>
      <c r="G3" s="462"/>
    </row>
    <row r="4" spans="1:7" ht="12.75" customHeight="1">
      <c r="A4" s="463" t="s">
        <v>749</v>
      </c>
      <c r="B4" s="463"/>
      <c r="C4" s="463"/>
      <c r="D4" s="463"/>
      <c r="E4" s="463"/>
      <c r="F4" s="463"/>
      <c r="G4" s="463"/>
    </row>
    <row r="5" spans="1:7" ht="12.75" customHeight="1">
      <c r="A5" s="463"/>
      <c r="B5" s="463"/>
      <c r="C5" s="463"/>
      <c r="D5" s="463"/>
      <c r="E5" s="463"/>
      <c r="F5" s="463"/>
      <c r="G5" s="463"/>
    </row>
    <row r="6" spans="1:7" ht="25.5" customHeight="1">
      <c r="A6" s="291" t="s">
        <v>19</v>
      </c>
      <c r="B6" s="292" t="s">
        <v>652</v>
      </c>
      <c r="C6" s="292" t="s">
        <v>651</v>
      </c>
      <c r="D6" s="291" t="s">
        <v>748</v>
      </c>
      <c r="E6" s="291" t="s">
        <v>23</v>
      </c>
      <c r="F6" s="291" t="s">
        <v>646</v>
      </c>
      <c r="G6" s="291" t="s">
        <v>1</v>
      </c>
    </row>
    <row r="7" spans="1:7" ht="30">
      <c r="A7" s="1">
        <v>1</v>
      </c>
      <c r="B7" s="293" t="s">
        <v>747</v>
      </c>
      <c r="C7" s="293" t="s">
        <v>746</v>
      </c>
      <c r="D7" s="1" t="s">
        <v>180</v>
      </c>
      <c r="E7" s="1">
        <v>33.6</v>
      </c>
      <c r="F7" s="307">
        <v>0</v>
      </c>
      <c r="G7" s="307">
        <f>F7*E7</f>
        <v>0</v>
      </c>
    </row>
    <row r="8" spans="1:7" ht="45">
      <c r="A8" s="1">
        <v>2</v>
      </c>
      <c r="B8" s="293" t="s">
        <v>745</v>
      </c>
      <c r="C8" s="293" t="s">
        <v>744</v>
      </c>
      <c r="D8" s="1" t="s">
        <v>180</v>
      </c>
      <c r="E8" s="1">
        <v>25.2</v>
      </c>
      <c r="F8" s="307">
        <v>0</v>
      </c>
      <c r="G8" s="307">
        <f t="shared" ref="G8:G28" si="0">F8*E8</f>
        <v>0</v>
      </c>
    </row>
    <row r="9" spans="1:7" ht="45">
      <c r="A9" s="1">
        <v>3</v>
      </c>
      <c r="B9" s="293" t="s">
        <v>743</v>
      </c>
      <c r="C9" s="293" t="s">
        <v>742</v>
      </c>
      <c r="D9" s="1" t="s">
        <v>42</v>
      </c>
      <c r="E9" s="1">
        <v>140</v>
      </c>
      <c r="F9" s="307">
        <v>0</v>
      </c>
      <c r="G9" s="307">
        <f t="shared" si="0"/>
        <v>0</v>
      </c>
    </row>
    <row r="10" spans="1:7" ht="30">
      <c r="A10" s="1">
        <v>4</v>
      </c>
      <c r="B10" s="293" t="s">
        <v>747</v>
      </c>
      <c r="C10" s="293" t="s">
        <v>746</v>
      </c>
      <c r="D10" s="1" t="s">
        <v>180</v>
      </c>
      <c r="E10" s="1">
        <v>39.04</v>
      </c>
      <c r="F10" s="307">
        <v>0</v>
      </c>
      <c r="G10" s="307">
        <f t="shared" si="0"/>
        <v>0</v>
      </c>
    </row>
    <row r="11" spans="1:7" ht="45">
      <c r="A11" s="1">
        <v>5</v>
      </c>
      <c r="B11" s="293" t="s">
        <v>745</v>
      </c>
      <c r="C11" s="293" t="s">
        <v>744</v>
      </c>
      <c r="D11" s="1" t="s">
        <v>180</v>
      </c>
      <c r="E11" s="1">
        <v>34.159999999999997</v>
      </c>
      <c r="F11" s="307">
        <v>0</v>
      </c>
      <c r="G11" s="307">
        <f t="shared" si="0"/>
        <v>0</v>
      </c>
    </row>
    <row r="12" spans="1:7" ht="45">
      <c r="A12" s="1">
        <v>6</v>
      </c>
      <c r="B12" s="293" t="s">
        <v>743</v>
      </c>
      <c r="C12" s="293" t="s">
        <v>742</v>
      </c>
      <c r="D12" s="1" t="s">
        <v>42</v>
      </c>
      <c r="E12" s="1">
        <v>122</v>
      </c>
      <c r="F12" s="307">
        <v>0</v>
      </c>
      <c r="G12" s="307">
        <f t="shared" si="0"/>
        <v>0</v>
      </c>
    </row>
    <row r="13" spans="1:7" ht="45">
      <c r="A13" s="1">
        <v>7</v>
      </c>
      <c r="B13" s="293" t="s">
        <v>741</v>
      </c>
      <c r="C13" s="293" t="s">
        <v>740</v>
      </c>
      <c r="D13" s="1" t="s">
        <v>42</v>
      </c>
      <c r="E13" s="1">
        <v>145</v>
      </c>
      <c r="F13" s="307">
        <v>0</v>
      </c>
      <c r="G13" s="307">
        <f t="shared" si="0"/>
        <v>0</v>
      </c>
    </row>
    <row r="14" spans="1:7" ht="60">
      <c r="A14" s="1">
        <v>8</v>
      </c>
      <c r="B14" s="293" t="s">
        <v>739</v>
      </c>
      <c r="C14" s="293" t="s">
        <v>738</v>
      </c>
      <c r="D14" s="1" t="s">
        <v>42</v>
      </c>
      <c r="E14" s="1">
        <v>70</v>
      </c>
      <c r="F14" s="307">
        <v>0</v>
      </c>
      <c r="G14" s="307">
        <f t="shared" si="0"/>
        <v>0</v>
      </c>
    </row>
    <row r="15" spans="1:7" ht="60">
      <c r="A15" s="1">
        <v>9</v>
      </c>
      <c r="B15" s="293" t="s">
        <v>737</v>
      </c>
      <c r="C15" s="293" t="s">
        <v>736</v>
      </c>
      <c r="D15" s="1" t="s">
        <v>30</v>
      </c>
      <c r="E15" s="1">
        <v>22</v>
      </c>
      <c r="F15" s="307">
        <v>0</v>
      </c>
      <c r="G15" s="307">
        <f t="shared" si="0"/>
        <v>0</v>
      </c>
    </row>
    <row r="16" spans="1:7" ht="45">
      <c r="A16" s="1">
        <v>10</v>
      </c>
      <c r="B16" s="293" t="s">
        <v>735</v>
      </c>
      <c r="C16" s="293" t="s">
        <v>734</v>
      </c>
      <c r="D16" s="1" t="s">
        <v>733</v>
      </c>
      <c r="E16" s="1">
        <v>8</v>
      </c>
      <c r="F16" s="307">
        <v>0</v>
      </c>
      <c r="G16" s="307">
        <f t="shared" si="0"/>
        <v>0</v>
      </c>
    </row>
    <row r="17" spans="1:7" ht="30">
      <c r="A17" s="1">
        <v>11</v>
      </c>
      <c r="B17" s="293" t="s">
        <v>732</v>
      </c>
      <c r="C17" s="293" t="s">
        <v>731</v>
      </c>
      <c r="D17" s="1" t="s">
        <v>320</v>
      </c>
      <c r="E17" s="1">
        <v>26</v>
      </c>
      <c r="F17" s="307">
        <v>0</v>
      </c>
      <c r="G17" s="307">
        <f t="shared" si="0"/>
        <v>0</v>
      </c>
    </row>
    <row r="18" spans="1:7" ht="30">
      <c r="A18" s="1">
        <v>12</v>
      </c>
      <c r="B18" s="293" t="s">
        <v>730</v>
      </c>
      <c r="C18" s="293" t="s">
        <v>729</v>
      </c>
      <c r="D18" s="1" t="s">
        <v>320</v>
      </c>
      <c r="E18" s="1">
        <v>2</v>
      </c>
      <c r="F18" s="307">
        <v>0</v>
      </c>
      <c r="G18" s="307">
        <f t="shared" si="0"/>
        <v>0</v>
      </c>
    </row>
    <row r="19" spans="1:7" ht="45">
      <c r="A19" s="1">
        <v>13</v>
      </c>
      <c r="B19" s="293" t="s">
        <v>728</v>
      </c>
      <c r="C19" s="293" t="s">
        <v>727</v>
      </c>
      <c r="D19" s="1" t="s">
        <v>320</v>
      </c>
      <c r="E19" s="1">
        <v>38</v>
      </c>
      <c r="F19" s="307">
        <v>0</v>
      </c>
      <c r="G19" s="307">
        <f t="shared" si="0"/>
        <v>0</v>
      </c>
    </row>
    <row r="20" spans="1:7" ht="45">
      <c r="A20" s="1">
        <v>14</v>
      </c>
      <c r="B20" s="293" t="s">
        <v>726</v>
      </c>
      <c r="C20" s="293" t="s">
        <v>725</v>
      </c>
      <c r="D20" s="1" t="s">
        <v>94</v>
      </c>
      <c r="E20" s="1">
        <v>63</v>
      </c>
      <c r="F20" s="307">
        <v>0</v>
      </c>
      <c r="G20" s="307">
        <f t="shared" si="0"/>
        <v>0</v>
      </c>
    </row>
    <row r="21" spans="1:7" ht="60">
      <c r="A21" s="1">
        <v>15</v>
      </c>
      <c r="B21" s="293" t="s">
        <v>724</v>
      </c>
      <c r="C21" s="293" t="s">
        <v>723</v>
      </c>
      <c r="D21" s="1" t="s">
        <v>391</v>
      </c>
      <c r="E21" s="1">
        <v>1.1220000000000001</v>
      </c>
      <c r="F21" s="307">
        <v>0</v>
      </c>
      <c r="G21" s="307">
        <f t="shared" si="0"/>
        <v>0</v>
      </c>
    </row>
    <row r="22" spans="1:7" ht="30">
      <c r="A22" s="1">
        <v>16</v>
      </c>
      <c r="B22" s="293" t="s">
        <v>722</v>
      </c>
      <c r="C22" s="293" t="s">
        <v>721</v>
      </c>
      <c r="D22" s="1" t="s">
        <v>30</v>
      </c>
      <c r="E22" s="1">
        <v>2</v>
      </c>
      <c r="F22" s="307">
        <v>0</v>
      </c>
      <c r="G22" s="307">
        <f t="shared" si="0"/>
        <v>0</v>
      </c>
    </row>
    <row r="23" spans="1:7" ht="30">
      <c r="A23" s="1">
        <v>17</v>
      </c>
      <c r="B23" s="293" t="s">
        <v>719</v>
      </c>
      <c r="C23" s="293" t="s">
        <v>720</v>
      </c>
      <c r="D23" s="1" t="s">
        <v>30</v>
      </c>
      <c r="E23" s="1">
        <v>1</v>
      </c>
      <c r="F23" s="307">
        <v>0</v>
      </c>
      <c r="G23" s="307">
        <f t="shared" si="0"/>
        <v>0</v>
      </c>
    </row>
    <row r="24" spans="1:7" ht="30">
      <c r="A24" s="1">
        <v>18</v>
      </c>
      <c r="B24" s="293" t="s">
        <v>719</v>
      </c>
      <c r="C24" s="293" t="s">
        <v>718</v>
      </c>
      <c r="D24" s="1" t="s">
        <v>30</v>
      </c>
      <c r="E24" s="1">
        <v>1</v>
      </c>
      <c r="F24" s="307">
        <v>0</v>
      </c>
      <c r="G24" s="307">
        <f t="shared" si="0"/>
        <v>0</v>
      </c>
    </row>
    <row r="25" spans="1:7" ht="30">
      <c r="A25" s="1">
        <v>19</v>
      </c>
      <c r="B25" s="293" t="s">
        <v>717</v>
      </c>
      <c r="C25" s="293" t="s">
        <v>716</v>
      </c>
      <c r="D25" s="1" t="s">
        <v>715</v>
      </c>
      <c r="E25" s="1">
        <v>1</v>
      </c>
      <c r="F25" s="307">
        <v>0</v>
      </c>
      <c r="G25" s="307">
        <f t="shared" si="0"/>
        <v>0</v>
      </c>
    </row>
    <row r="26" spans="1:7" ht="45">
      <c r="A26" s="1">
        <v>20</v>
      </c>
      <c r="B26" s="293" t="s">
        <v>714</v>
      </c>
      <c r="C26" s="293" t="s">
        <v>713</v>
      </c>
      <c r="D26" s="1" t="s">
        <v>391</v>
      </c>
      <c r="E26" s="1">
        <v>1.337</v>
      </c>
      <c r="F26" s="307">
        <v>0</v>
      </c>
      <c r="G26" s="307">
        <f t="shared" si="0"/>
        <v>0</v>
      </c>
    </row>
    <row r="27" spans="1:7" ht="45">
      <c r="A27" s="1">
        <v>21</v>
      </c>
      <c r="B27" s="293" t="s">
        <v>712</v>
      </c>
      <c r="C27" s="293" t="s">
        <v>711</v>
      </c>
      <c r="D27" s="1" t="s">
        <v>708</v>
      </c>
      <c r="E27" s="1">
        <v>1</v>
      </c>
      <c r="F27" s="307">
        <v>0</v>
      </c>
      <c r="G27" s="307">
        <f t="shared" si="0"/>
        <v>0</v>
      </c>
    </row>
    <row r="28" spans="1:7" ht="45">
      <c r="A28" s="1">
        <v>22</v>
      </c>
      <c r="B28" s="293" t="s">
        <v>710</v>
      </c>
      <c r="C28" s="293" t="s">
        <v>709</v>
      </c>
      <c r="D28" s="1" t="s">
        <v>708</v>
      </c>
      <c r="E28" s="1">
        <v>1</v>
      </c>
      <c r="F28" s="307">
        <v>0</v>
      </c>
      <c r="G28" s="307">
        <f t="shared" si="0"/>
        <v>0</v>
      </c>
    </row>
    <row r="29" spans="1:7" ht="15.75">
      <c r="A29" s="294"/>
      <c r="B29" s="295"/>
      <c r="C29" s="464" t="s">
        <v>390</v>
      </c>
      <c r="D29" s="464"/>
      <c r="E29" s="464"/>
      <c r="F29" s="464"/>
      <c r="G29" s="117">
        <f>SUM(G7:G28)</f>
        <v>0</v>
      </c>
    </row>
  </sheetData>
  <sheetProtection selectLockedCells="1" selectUnlockedCells="1"/>
  <mergeCells count="4">
    <mergeCell ref="A1:G1"/>
    <mergeCell ref="A2:G3"/>
    <mergeCell ref="A4:G5"/>
    <mergeCell ref="C29:F29"/>
  </mergeCells>
  <pageMargins left="0.98425196850393704" right="0.51181102362204722" top="0.39370078740157483" bottom="0.39370078740157483" header="0.78740157480314965" footer="0.78740157480314965"/>
  <pageSetup paperSize="9" scale="89" fitToHeight="5" orientation="portrait" useFirstPageNumber="1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8E7E1-CFBC-47F5-B465-77F56145DE8B}">
  <sheetPr>
    <pageSetUpPr fitToPage="1"/>
  </sheetPr>
  <dimension ref="A1:G38"/>
  <sheetViews>
    <sheetView zoomScale="110" zoomScaleNormal="110" workbookViewId="0">
      <selection activeCell="A2" sqref="A2:G3"/>
    </sheetView>
  </sheetViews>
  <sheetFormatPr defaultColWidth="11.5703125" defaultRowHeight="12.75"/>
  <cols>
    <col min="1" max="1" width="5.140625" style="131" customWidth="1"/>
    <col min="2" max="2" width="13.28515625" style="132" customWidth="1"/>
    <col min="3" max="3" width="34.5703125" style="132" customWidth="1"/>
    <col min="4" max="4" width="9.85546875" style="131" customWidth="1"/>
    <col min="5" max="6" width="11.5703125" style="131"/>
    <col min="7" max="7" width="12.85546875" style="131" bestFit="1" customWidth="1"/>
    <col min="8" max="16384" width="11.5703125" style="131"/>
  </cols>
  <sheetData>
    <row r="1" spans="1:7" ht="23.25" customHeight="1">
      <c r="A1" s="461" t="s">
        <v>387</v>
      </c>
      <c r="B1" s="461"/>
      <c r="C1" s="461"/>
      <c r="D1" s="461"/>
      <c r="E1" s="461"/>
      <c r="F1" s="461"/>
      <c r="G1" s="461"/>
    </row>
    <row r="2" spans="1:7" ht="12.75" customHeight="1">
      <c r="A2" s="462" t="s">
        <v>1779</v>
      </c>
      <c r="B2" s="462"/>
      <c r="C2" s="462"/>
      <c r="D2" s="462"/>
      <c r="E2" s="462"/>
      <c r="F2" s="462"/>
      <c r="G2" s="462"/>
    </row>
    <row r="3" spans="1:7" ht="12.75" customHeight="1">
      <c r="A3" s="462"/>
      <c r="B3" s="462"/>
      <c r="C3" s="462"/>
      <c r="D3" s="462"/>
      <c r="E3" s="462"/>
      <c r="F3" s="462"/>
      <c r="G3" s="462"/>
    </row>
    <row r="4" spans="1:7" ht="12.75" customHeight="1">
      <c r="A4" s="463" t="s">
        <v>1358</v>
      </c>
      <c r="B4" s="463"/>
      <c r="C4" s="463"/>
      <c r="D4" s="463"/>
      <c r="E4" s="463"/>
      <c r="F4" s="463"/>
      <c r="G4" s="463"/>
    </row>
    <row r="5" spans="1:7" ht="12.75" customHeight="1">
      <c r="A5" s="463"/>
      <c r="B5" s="463"/>
      <c r="C5" s="463"/>
      <c r="D5" s="463"/>
      <c r="E5" s="463"/>
      <c r="F5" s="463"/>
      <c r="G5" s="463"/>
    </row>
    <row r="6" spans="1:7" ht="25.5" customHeight="1">
      <c r="A6" s="291" t="s">
        <v>19</v>
      </c>
      <c r="B6" s="292" t="s">
        <v>652</v>
      </c>
      <c r="C6" s="292" t="s">
        <v>651</v>
      </c>
      <c r="D6" s="291" t="s">
        <v>748</v>
      </c>
      <c r="E6" s="291" t="s">
        <v>23</v>
      </c>
      <c r="F6" s="291" t="s">
        <v>646</v>
      </c>
      <c r="G6" s="291" t="s">
        <v>1</v>
      </c>
    </row>
    <row r="7" spans="1:7" ht="60">
      <c r="A7" s="1">
        <v>1</v>
      </c>
      <c r="B7" s="293" t="s">
        <v>1357</v>
      </c>
      <c r="C7" s="293" t="s">
        <v>1356</v>
      </c>
      <c r="D7" s="296" t="s">
        <v>391</v>
      </c>
      <c r="E7" s="1">
        <v>2.5299999999999998</v>
      </c>
      <c r="F7" s="307">
        <v>0</v>
      </c>
      <c r="G7" s="307">
        <f>F7*E7</f>
        <v>0</v>
      </c>
    </row>
    <row r="8" spans="1:7" ht="45">
      <c r="A8" s="1">
        <v>2</v>
      </c>
      <c r="B8" s="293" t="s">
        <v>1352</v>
      </c>
      <c r="C8" s="293" t="s">
        <v>1355</v>
      </c>
      <c r="D8" s="296" t="s">
        <v>42</v>
      </c>
      <c r="E8" s="1">
        <v>2530</v>
      </c>
      <c r="F8" s="307">
        <v>0</v>
      </c>
      <c r="G8" s="307">
        <f t="shared" ref="G8:G37" si="0">F8*E8</f>
        <v>0</v>
      </c>
    </row>
    <row r="9" spans="1:7" ht="45">
      <c r="A9" s="1">
        <v>3</v>
      </c>
      <c r="B9" s="293" t="s">
        <v>1354</v>
      </c>
      <c r="C9" s="293" t="s">
        <v>1353</v>
      </c>
      <c r="D9" s="296" t="s">
        <v>42</v>
      </c>
      <c r="E9" s="1">
        <v>405</v>
      </c>
      <c r="F9" s="307">
        <v>0</v>
      </c>
      <c r="G9" s="307">
        <f t="shared" si="0"/>
        <v>0</v>
      </c>
    </row>
    <row r="10" spans="1:7" ht="45">
      <c r="A10" s="1">
        <v>4</v>
      </c>
      <c r="B10" s="293" t="s">
        <v>1352</v>
      </c>
      <c r="C10" s="293" t="s">
        <v>1351</v>
      </c>
      <c r="D10" s="296" t="s">
        <v>42</v>
      </c>
      <c r="E10" s="1">
        <v>405</v>
      </c>
      <c r="F10" s="307">
        <v>0</v>
      </c>
      <c r="G10" s="307">
        <f t="shared" si="0"/>
        <v>0</v>
      </c>
    </row>
    <row r="11" spans="1:7" ht="45">
      <c r="A11" s="1">
        <v>5</v>
      </c>
      <c r="B11" s="293" t="s">
        <v>1350</v>
      </c>
      <c r="C11" s="293" t="s">
        <v>1349</v>
      </c>
      <c r="D11" s="296" t="s">
        <v>42</v>
      </c>
      <c r="E11" s="1">
        <v>130</v>
      </c>
      <c r="F11" s="307">
        <v>0</v>
      </c>
      <c r="G11" s="307">
        <f t="shared" si="0"/>
        <v>0</v>
      </c>
    </row>
    <row r="12" spans="1:7" ht="45">
      <c r="A12" s="1">
        <v>6</v>
      </c>
      <c r="B12" s="293" t="s">
        <v>1348</v>
      </c>
      <c r="C12" s="293" t="s">
        <v>1347</v>
      </c>
      <c r="D12" s="296" t="s">
        <v>42</v>
      </c>
      <c r="E12" s="1">
        <v>30</v>
      </c>
      <c r="F12" s="307">
        <v>0</v>
      </c>
      <c r="G12" s="307">
        <f t="shared" si="0"/>
        <v>0</v>
      </c>
    </row>
    <row r="13" spans="1:7" ht="90">
      <c r="A13" s="1">
        <v>7</v>
      </c>
      <c r="B13" s="293" t="s">
        <v>1346</v>
      </c>
      <c r="C13" s="293" t="s">
        <v>1345</v>
      </c>
      <c r="D13" s="296" t="s">
        <v>1316</v>
      </c>
      <c r="E13" s="1">
        <v>20</v>
      </c>
      <c r="F13" s="307">
        <v>0</v>
      </c>
      <c r="G13" s="307">
        <f t="shared" si="0"/>
        <v>0</v>
      </c>
    </row>
    <row r="14" spans="1:7" ht="75">
      <c r="A14" s="1">
        <v>8</v>
      </c>
      <c r="B14" s="293" t="s">
        <v>1343</v>
      </c>
      <c r="C14" s="293" t="s">
        <v>1344</v>
      </c>
      <c r="D14" s="296" t="s">
        <v>565</v>
      </c>
      <c r="E14" s="1">
        <v>1</v>
      </c>
      <c r="F14" s="307">
        <v>0</v>
      </c>
      <c r="G14" s="307">
        <f t="shared" si="0"/>
        <v>0</v>
      </c>
    </row>
    <row r="15" spans="1:7" ht="75">
      <c r="A15" s="1">
        <v>9</v>
      </c>
      <c r="B15" s="293" t="s">
        <v>1343</v>
      </c>
      <c r="C15" s="293" t="s">
        <v>1342</v>
      </c>
      <c r="D15" s="296" t="s">
        <v>1341</v>
      </c>
      <c r="E15" s="1">
        <v>19</v>
      </c>
      <c r="F15" s="307">
        <v>0</v>
      </c>
      <c r="G15" s="307">
        <f t="shared" si="0"/>
        <v>0</v>
      </c>
    </row>
    <row r="16" spans="1:7" ht="60">
      <c r="A16" s="1">
        <v>10</v>
      </c>
      <c r="B16" s="293" t="s">
        <v>1339</v>
      </c>
      <c r="C16" s="293" t="s">
        <v>1340</v>
      </c>
      <c r="D16" s="296" t="s">
        <v>30</v>
      </c>
      <c r="E16" s="1">
        <v>1</v>
      </c>
      <c r="F16" s="307">
        <v>0</v>
      </c>
      <c r="G16" s="307">
        <f t="shared" si="0"/>
        <v>0</v>
      </c>
    </row>
    <row r="17" spans="1:7" ht="60">
      <c r="A17" s="1">
        <v>11</v>
      </c>
      <c r="B17" s="293" t="s">
        <v>1339</v>
      </c>
      <c r="C17" s="293" t="s">
        <v>1340</v>
      </c>
      <c r="D17" s="296" t="s">
        <v>30</v>
      </c>
      <c r="E17" s="1">
        <v>9</v>
      </c>
      <c r="F17" s="307">
        <v>0</v>
      </c>
      <c r="G17" s="307">
        <f t="shared" si="0"/>
        <v>0</v>
      </c>
    </row>
    <row r="18" spans="1:7" ht="60">
      <c r="A18" s="1">
        <v>12</v>
      </c>
      <c r="B18" s="293" t="s">
        <v>1339</v>
      </c>
      <c r="C18" s="293" t="s">
        <v>1340</v>
      </c>
      <c r="D18" s="296" t="s">
        <v>30</v>
      </c>
      <c r="E18" s="1">
        <v>16</v>
      </c>
      <c r="F18" s="307">
        <v>0</v>
      </c>
      <c r="G18" s="307">
        <f t="shared" si="0"/>
        <v>0</v>
      </c>
    </row>
    <row r="19" spans="1:7" ht="45">
      <c r="A19" s="1">
        <v>13</v>
      </c>
      <c r="B19" s="293" t="s">
        <v>1339</v>
      </c>
      <c r="C19" s="293" t="s">
        <v>1338</v>
      </c>
      <c r="D19" s="296" t="s">
        <v>30</v>
      </c>
      <c r="E19" s="1">
        <v>10</v>
      </c>
      <c r="F19" s="307">
        <v>0</v>
      </c>
      <c r="G19" s="307">
        <f t="shared" si="0"/>
        <v>0</v>
      </c>
    </row>
    <row r="20" spans="1:7" ht="45">
      <c r="A20" s="1">
        <v>14</v>
      </c>
      <c r="B20" s="293" t="s">
        <v>1337</v>
      </c>
      <c r="C20" s="293" t="s">
        <v>1336</v>
      </c>
      <c r="D20" s="296" t="s">
        <v>30</v>
      </c>
      <c r="E20" s="1">
        <v>26</v>
      </c>
      <c r="F20" s="307">
        <v>0</v>
      </c>
      <c r="G20" s="307">
        <f t="shared" si="0"/>
        <v>0</v>
      </c>
    </row>
    <row r="21" spans="1:7" ht="45">
      <c r="A21" s="1">
        <v>15</v>
      </c>
      <c r="B21" s="293" t="s">
        <v>1335</v>
      </c>
      <c r="C21" s="293" t="s">
        <v>1334</v>
      </c>
      <c r="D21" s="296" t="s">
        <v>30</v>
      </c>
      <c r="E21" s="1">
        <v>26</v>
      </c>
      <c r="F21" s="307">
        <v>0</v>
      </c>
      <c r="G21" s="307">
        <f t="shared" si="0"/>
        <v>0</v>
      </c>
    </row>
    <row r="22" spans="1:7" ht="30">
      <c r="A22" s="1">
        <v>16</v>
      </c>
      <c r="B22" s="293" t="s">
        <v>1333</v>
      </c>
      <c r="C22" s="293" t="s">
        <v>1332</v>
      </c>
      <c r="D22" s="296" t="s">
        <v>1331</v>
      </c>
      <c r="E22" s="1">
        <v>26</v>
      </c>
      <c r="F22" s="307">
        <v>0</v>
      </c>
      <c r="G22" s="307">
        <f t="shared" si="0"/>
        <v>0</v>
      </c>
    </row>
    <row r="23" spans="1:7" ht="45">
      <c r="A23" s="1">
        <v>17</v>
      </c>
      <c r="B23" s="293" t="s">
        <v>1330</v>
      </c>
      <c r="C23" s="293" t="s">
        <v>1329</v>
      </c>
      <c r="D23" s="296" t="s">
        <v>30</v>
      </c>
      <c r="E23" s="1">
        <v>10</v>
      </c>
      <c r="F23" s="307">
        <v>0</v>
      </c>
      <c r="G23" s="307">
        <f t="shared" si="0"/>
        <v>0</v>
      </c>
    </row>
    <row r="24" spans="1:7" ht="45">
      <c r="A24" s="1">
        <v>18</v>
      </c>
      <c r="B24" s="293" t="s">
        <v>1324</v>
      </c>
      <c r="C24" s="293" t="s">
        <v>1328</v>
      </c>
      <c r="D24" s="296" t="s">
        <v>1325</v>
      </c>
      <c r="E24" s="1">
        <v>19</v>
      </c>
      <c r="F24" s="307">
        <v>0</v>
      </c>
      <c r="G24" s="307">
        <f t="shared" si="0"/>
        <v>0</v>
      </c>
    </row>
    <row r="25" spans="1:7" ht="30">
      <c r="A25" s="1">
        <v>19</v>
      </c>
      <c r="B25" s="293" t="s">
        <v>1324</v>
      </c>
      <c r="C25" s="293" t="s">
        <v>1327</v>
      </c>
      <c r="D25" s="296" t="s">
        <v>1325</v>
      </c>
      <c r="E25" s="1">
        <v>4</v>
      </c>
      <c r="F25" s="307">
        <v>0</v>
      </c>
      <c r="G25" s="307">
        <f t="shared" si="0"/>
        <v>0</v>
      </c>
    </row>
    <row r="26" spans="1:7" ht="30">
      <c r="A26" s="1">
        <v>20</v>
      </c>
      <c r="B26" s="293" t="s">
        <v>1324</v>
      </c>
      <c r="C26" s="293" t="s">
        <v>1326</v>
      </c>
      <c r="D26" s="296" t="s">
        <v>1325</v>
      </c>
      <c r="E26" s="1">
        <v>1</v>
      </c>
      <c r="F26" s="307">
        <v>0</v>
      </c>
      <c r="G26" s="307">
        <f t="shared" si="0"/>
        <v>0</v>
      </c>
    </row>
    <row r="27" spans="1:7" ht="30">
      <c r="A27" s="1">
        <v>21</v>
      </c>
      <c r="B27" s="293" t="s">
        <v>1324</v>
      </c>
      <c r="C27" s="293" t="s">
        <v>1323</v>
      </c>
      <c r="D27" s="296" t="s">
        <v>1322</v>
      </c>
      <c r="E27" s="1">
        <v>1</v>
      </c>
      <c r="F27" s="307">
        <v>0</v>
      </c>
      <c r="G27" s="307">
        <f t="shared" si="0"/>
        <v>0</v>
      </c>
    </row>
    <row r="28" spans="1:7" ht="30">
      <c r="A28" s="1">
        <v>22</v>
      </c>
      <c r="B28" s="293" t="s">
        <v>1321</v>
      </c>
      <c r="C28" s="293" t="s">
        <v>1320</v>
      </c>
      <c r="D28" s="296" t="s">
        <v>94</v>
      </c>
      <c r="E28" s="1">
        <v>1</v>
      </c>
      <c r="F28" s="307">
        <v>0</v>
      </c>
      <c r="G28" s="307">
        <f t="shared" si="0"/>
        <v>0</v>
      </c>
    </row>
    <row r="29" spans="1:7" ht="30">
      <c r="A29" s="1">
        <v>23</v>
      </c>
      <c r="B29" s="293" t="s">
        <v>722</v>
      </c>
      <c r="C29" s="293" t="s">
        <v>1319</v>
      </c>
      <c r="D29" s="296" t="s">
        <v>30</v>
      </c>
      <c r="E29" s="1">
        <v>8</v>
      </c>
      <c r="F29" s="307">
        <v>0</v>
      </c>
      <c r="G29" s="307">
        <f t="shared" si="0"/>
        <v>0</v>
      </c>
    </row>
    <row r="30" spans="1:7" ht="60">
      <c r="A30" s="1">
        <v>24</v>
      </c>
      <c r="B30" s="293" t="s">
        <v>1318</v>
      </c>
      <c r="C30" s="293" t="s">
        <v>1317</v>
      </c>
      <c r="D30" s="296" t="s">
        <v>1316</v>
      </c>
      <c r="E30" s="1">
        <v>1</v>
      </c>
      <c r="F30" s="307">
        <v>0</v>
      </c>
      <c r="G30" s="307">
        <f t="shared" si="0"/>
        <v>0</v>
      </c>
    </row>
    <row r="31" spans="1:7" ht="45">
      <c r="A31" s="1">
        <v>25</v>
      </c>
      <c r="B31" s="293" t="s">
        <v>1315</v>
      </c>
      <c r="C31" s="293" t="s">
        <v>1314</v>
      </c>
      <c r="D31" s="296" t="s">
        <v>30</v>
      </c>
      <c r="E31" s="1">
        <v>8</v>
      </c>
      <c r="F31" s="307">
        <v>0</v>
      </c>
      <c r="G31" s="307">
        <f t="shared" si="0"/>
        <v>0</v>
      </c>
    </row>
    <row r="32" spans="1:7" ht="45">
      <c r="A32" s="1">
        <v>26</v>
      </c>
      <c r="B32" s="293" t="s">
        <v>1313</v>
      </c>
      <c r="C32" s="293" t="s">
        <v>1312</v>
      </c>
      <c r="D32" s="296" t="s">
        <v>42</v>
      </c>
      <c r="E32" s="1">
        <v>8</v>
      </c>
      <c r="F32" s="307">
        <v>0</v>
      </c>
      <c r="G32" s="307">
        <f t="shared" si="0"/>
        <v>0</v>
      </c>
    </row>
    <row r="33" spans="1:7" ht="30">
      <c r="A33" s="1">
        <v>27</v>
      </c>
      <c r="B33" s="293" t="s">
        <v>1311</v>
      </c>
      <c r="C33" s="293" t="s">
        <v>1310</v>
      </c>
      <c r="D33" s="296" t="s">
        <v>94</v>
      </c>
      <c r="E33" s="1">
        <v>2</v>
      </c>
      <c r="F33" s="307">
        <v>0</v>
      </c>
      <c r="G33" s="307">
        <f t="shared" si="0"/>
        <v>0</v>
      </c>
    </row>
    <row r="34" spans="1:7" ht="45">
      <c r="A34" s="1">
        <v>28</v>
      </c>
      <c r="B34" s="293" t="s">
        <v>1309</v>
      </c>
      <c r="C34" s="293" t="s">
        <v>1308</v>
      </c>
      <c r="D34" s="296" t="s">
        <v>1305</v>
      </c>
      <c r="E34" s="1">
        <v>1</v>
      </c>
      <c r="F34" s="307">
        <v>0</v>
      </c>
      <c r="G34" s="307">
        <f t="shared" si="0"/>
        <v>0</v>
      </c>
    </row>
    <row r="35" spans="1:7" ht="45">
      <c r="A35" s="1">
        <v>29</v>
      </c>
      <c r="B35" s="293" t="s">
        <v>1307</v>
      </c>
      <c r="C35" s="293" t="s">
        <v>1306</v>
      </c>
      <c r="D35" s="296" t="s">
        <v>1305</v>
      </c>
      <c r="E35" s="1">
        <v>7</v>
      </c>
      <c r="F35" s="307">
        <v>0</v>
      </c>
      <c r="G35" s="307">
        <f t="shared" si="0"/>
        <v>0</v>
      </c>
    </row>
    <row r="36" spans="1:7" ht="45">
      <c r="A36" s="1">
        <v>30</v>
      </c>
      <c r="B36" s="293" t="s">
        <v>712</v>
      </c>
      <c r="C36" s="293" t="s">
        <v>711</v>
      </c>
      <c r="D36" s="296" t="s">
        <v>708</v>
      </c>
      <c r="E36" s="1">
        <v>1</v>
      </c>
      <c r="F36" s="307">
        <v>0</v>
      </c>
      <c r="G36" s="307">
        <f t="shared" si="0"/>
        <v>0</v>
      </c>
    </row>
    <row r="37" spans="1:7" ht="45">
      <c r="A37" s="1">
        <v>31</v>
      </c>
      <c r="B37" s="293" t="s">
        <v>710</v>
      </c>
      <c r="C37" s="293" t="s">
        <v>709</v>
      </c>
      <c r="D37" s="296" t="s">
        <v>708</v>
      </c>
      <c r="E37" s="1">
        <v>16</v>
      </c>
      <c r="F37" s="307">
        <v>0</v>
      </c>
      <c r="G37" s="307">
        <f t="shared" si="0"/>
        <v>0</v>
      </c>
    </row>
    <row r="38" spans="1:7" ht="15.75">
      <c r="A38" s="1"/>
      <c r="B38" s="293"/>
      <c r="C38" s="464" t="s">
        <v>390</v>
      </c>
      <c r="D38" s="464"/>
      <c r="E38" s="464"/>
      <c r="F38" s="464"/>
      <c r="G38" s="117">
        <f>SUM(G7:G37)</f>
        <v>0</v>
      </c>
    </row>
  </sheetData>
  <sheetProtection selectLockedCells="1" selectUnlockedCells="1"/>
  <mergeCells count="4">
    <mergeCell ref="A2:G3"/>
    <mergeCell ref="A4:G5"/>
    <mergeCell ref="A1:G1"/>
    <mergeCell ref="C38:F38"/>
  </mergeCells>
  <printOptions horizontalCentered="1"/>
  <pageMargins left="0.98425196850393704" right="0.51181102362204722" top="0.39370078740157483" bottom="0.39370078740157483" header="0.78740157480314965" footer="0.78740157480314965"/>
  <pageSetup paperSize="9" scale="87" fitToHeight="0" orientation="portrait" useFirstPageNumber="1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2C848-E8C8-4B1A-8F37-FEE541BE2AB3}">
  <sheetPr>
    <pageSetUpPr fitToPage="1"/>
  </sheetPr>
  <dimension ref="A1:G20"/>
  <sheetViews>
    <sheetView zoomScale="110" zoomScaleNormal="110" workbookViewId="0">
      <selection activeCell="A2" sqref="A2:G3"/>
    </sheetView>
  </sheetViews>
  <sheetFormatPr defaultColWidth="11.5703125" defaultRowHeight="12.75"/>
  <cols>
    <col min="1" max="1" width="5.140625" style="131" customWidth="1"/>
    <col min="2" max="2" width="13.28515625" style="132" customWidth="1"/>
    <col min="3" max="3" width="34.5703125" style="132" customWidth="1"/>
    <col min="4" max="4" width="9.85546875" style="131" customWidth="1"/>
    <col min="5" max="5" width="9.7109375" style="131" customWidth="1"/>
    <col min="6" max="6" width="10" style="131" customWidth="1"/>
    <col min="7" max="7" width="15" style="131" bestFit="1" customWidth="1"/>
    <col min="8" max="16384" width="11.5703125" style="131"/>
  </cols>
  <sheetData>
    <row r="1" spans="1:7" ht="23.25" customHeight="1">
      <c r="A1" s="468" t="s">
        <v>387</v>
      </c>
      <c r="B1" s="469"/>
      <c r="C1" s="469"/>
      <c r="D1" s="469"/>
      <c r="E1" s="469"/>
      <c r="F1" s="469"/>
      <c r="G1" s="470"/>
    </row>
    <row r="2" spans="1:7" ht="12.75" customHeight="1">
      <c r="A2" s="471" t="s">
        <v>1779</v>
      </c>
      <c r="B2" s="472"/>
      <c r="C2" s="472"/>
      <c r="D2" s="472"/>
      <c r="E2" s="472"/>
      <c r="F2" s="472"/>
      <c r="G2" s="473"/>
    </row>
    <row r="3" spans="1:7" ht="12.75" customHeight="1">
      <c r="A3" s="474"/>
      <c r="B3" s="475"/>
      <c r="C3" s="475"/>
      <c r="D3" s="475"/>
      <c r="E3" s="475"/>
      <c r="F3" s="475"/>
      <c r="G3" s="476"/>
    </row>
    <row r="4" spans="1:7" ht="12.75" customHeight="1">
      <c r="A4" s="477" t="s">
        <v>1764</v>
      </c>
      <c r="B4" s="478"/>
      <c r="C4" s="478"/>
      <c r="D4" s="478"/>
      <c r="E4" s="478"/>
      <c r="F4" s="478"/>
      <c r="G4" s="479"/>
    </row>
    <row r="5" spans="1:7" ht="12.75" customHeight="1">
      <c r="A5" s="480"/>
      <c r="B5" s="481"/>
      <c r="C5" s="481"/>
      <c r="D5" s="481"/>
      <c r="E5" s="481"/>
      <c r="F5" s="481"/>
      <c r="G5" s="482"/>
    </row>
    <row r="6" spans="1:7" ht="29.25" customHeight="1">
      <c r="A6" s="291" t="s">
        <v>19</v>
      </c>
      <c r="B6" s="292" t="s">
        <v>652</v>
      </c>
      <c r="C6" s="292" t="s">
        <v>651</v>
      </c>
      <c r="D6" s="291" t="s">
        <v>748</v>
      </c>
      <c r="E6" s="291" t="s">
        <v>23</v>
      </c>
      <c r="F6" s="291" t="s">
        <v>646</v>
      </c>
      <c r="G6" s="291" t="s">
        <v>1</v>
      </c>
    </row>
    <row r="7" spans="1:7" ht="60">
      <c r="A7" s="1">
        <v>1</v>
      </c>
      <c r="B7" s="293" t="s">
        <v>1377</v>
      </c>
      <c r="C7" s="293" t="s">
        <v>1376</v>
      </c>
      <c r="D7" s="296" t="s">
        <v>42</v>
      </c>
      <c r="E7" s="1">
        <v>2455</v>
      </c>
      <c r="F7" s="307">
        <v>0</v>
      </c>
      <c r="G7" s="307">
        <f>F7*E7</f>
        <v>0</v>
      </c>
    </row>
    <row r="8" spans="1:7" ht="60">
      <c r="A8" s="1">
        <v>2</v>
      </c>
      <c r="B8" s="293" t="s">
        <v>1377</v>
      </c>
      <c r="C8" s="293" t="s">
        <v>1376</v>
      </c>
      <c r="D8" s="296" t="s">
        <v>42</v>
      </c>
      <c r="E8" s="1">
        <v>396</v>
      </c>
      <c r="F8" s="307">
        <v>0</v>
      </c>
      <c r="G8" s="307">
        <f t="shared" ref="G8:G19" si="0">F8*E8</f>
        <v>0</v>
      </c>
    </row>
    <row r="9" spans="1:7" ht="60">
      <c r="A9" s="1">
        <v>3</v>
      </c>
      <c r="B9" s="293" t="s">
        <v>1377</v>
      </c>
      <c r="C9" s="293" t="s">
        <v>1376</v>
      </c>
      <c r="D9" s="296" t="s">
        <v>42</v>
      </c>
      <c r="E9" s="1">
        <v>2844</v>
      </c>
      <c r="F9" s="307">
        <v>0</v>
      </c>
      <c r="G9" s="307">
        <f t="shared" si="0"/>
        <v>0</v>
      </c>
    </row>
    <row r="10" spans="1:7" ht="45">
      <c r="A10" s="1">
        <v>4</v>
      </c>
      <c r="B10" s="293" t="s">
        <v>741</v>
      </c>
      <c r="C10" s="293" t="s">
        <v>1375</v>
      </c>
      <c r="D10" s="296" t="s">
        <v>42</v>
      </c>
      <c r="E10" s="297">
        <v>646</v>
      </c>
      <c r="F10" s="307">
        <v>0</v>
      </c>
      <c r="G10" s="307">
        <f t="shared" si="0"/>
        <v>0</v>
      </c>
    </row>
    <row r="11" spans="1:7" ht="45">
      <c r="A11" s="1">
        <v>5</v>
      </c>
      <c r="B11" s="293" t="s">
        <v>741</v>
      </c>
      <c r="C11" s="293" t="s">
        <v>1374</v>
      </c>
      <c r="D11" s="296" t="s">
        <v>42</v>
      </c>
      <c r="E11" s="1">
        <v>111</v>
      </c>
      <c r="F11" s="307">
        <v>0</v>
      </c>
      <c r="G11" s="307">
        <f t="shared" si="0"/>
        <v>0</v>
      </c>
    </row>
    <row r="12" spans="1:7" ht="45">
      <c r="A12" s="1">
        <v>6</v>
      </c>
      <c r="B12" s="293" t="s">
        <v>741</v>
      </c>
      <c r="C12" s="293" t="s">
        <v>1373</v>
      </c>
      <c r="D12" s="296" t="s">
        <v>42</v>
      </c>
      <c r="E12" s="1">
        <v>354</v>
      </c>
      <c r="F12" s="307">
        <v>0</v>
      </c>
      <c r="G12" s="307">
        <f t="shared" si="0"/>
        <v>0</v>
      </c>
    </row>
    <row r="13" spans="1:7" ht="60">
      <c r="A13" s="1">
        <v>7</v>
      </c>
      <c r="B13" s="293" t="s">
        <v>1372</v>
      </c>
      <c r="C13" s="293" t="s">
        <v>1371</v>
      </c>
      <c r="D13" s="296" t="s">
        <v>180</v>
      </c>
      <c r="E13" s="1">
        <v>4.95</v>
      </c>
      <c r="F13" s="307">
        <v>0</v>
      </c>
      <c r="G13" s="307">
        <f t="shared" si="0"/>
        <v>0</v>
      </c>
    </row>
    <row r="14" spans="1:7" ht="30">
      <c r="A14" s="1">
        <v>8</v>
      </c>
      <c r="B14" s="293" t="s">
        <v>1370</v>
      </c>
      <c r="C14" s="293" t="s">
        <v>1369</v>
      </c>
      <c r="D14" s="296" t="s">
        <v>42</v>
      </c>
      <c r="E14" s="1">
        <v>41</v>
      </c>
      <c r="F14" s="307">
        <v>0</v>
      </c>
      <c r="G14" s="307">
        <f t="shared" si="0"/>
        <v>0</v>
      </c>
    </row>
    <row r="15" spans="1:7" ht="45">
      <c r="A15" s="1">
        <v>9</v>
      </c>
      <c r="B15" s="293" t="s">
        <v>1368</v>
      </c>
      <c r="C15" s="293" t="s">
        <v>1367</v>
      </c>
      <c r="D15" s="296" t="s">
        <v>42</v>
      </c>
      <c r="E15" s="1">
        <v>41</v>
      </c>
      <c r="F15" s="307">
        <v>0</v>
      </c>
      <c r="G15" s="307">
        <f t="shared" si="0"/>
        <v>0</v>
      </c>
    </row>
    <row r="16" spans="1:7" ht="60">
      <c r="A16" s="1">
        <v>10</v>
      </c>
      <c r="B16" s="293" t="s">
        <v>1365</v>
      </c>
      <c r="C16" s="293" t="s">
        <v>1366</v>
      </c>
      <c r="D16" s="296" t="s">
        <v>1363</v>
      </c>
      <c r="E16" s="1">
        <v>89</v>
      </c>
      <c r="F16" s="307">
        <v>0</v>
      </c>
      <c r="G16" s="307">
        <f t="shared" si="0"/>
        <v>0</v>
      </c>
    </row>
    <row r="17" spans="1:7" ht="60">
      <c r="A17" s="1">
        <v>11</v>
      </c>
      <c r="B17" s="293" t="s">
        <v>1365</v>
      </c>
      <c r="C17" s="293" t="s">
        <v>1364</v>
      </c>
      <c r="D17" s="296" t="s">
        <v>1363</v>
      </c>
      <c r="E17" s="1">
        <v>4</v>
      </c>
      <c r="F17" s="307">
        <v>0</v>
      </c>
      <c r="G17" s="307">
        <f t="shared" si="0"/>
        <v>0</v>
      </c>
    </row>
    <row r="18" spans="1:7" ht="60">
      <c r="A18" s="1">
        <v>12</v>
      </c>
      <c r="B18" s="293" t="s">
        <v>1362</v>
      </c>
      <c r="C18" s="293" t="s">
        <v>1361</v>
      </c>
      <c r="D18" s="296" t="s">
        <v>320</v>
      </c>
      <c r="E18" s="1">
        <v>400</v>
      </c>
      <c r="F18" s="307">
        <v>0</v>
      </c>
      <c r="G18" s="307">
        <f t="shared" si="0"/>
        <v>0</v>
      </c>
    </row>
    <row r="19" spans="1:7" ht="30">
      <c r="A19" s="1">
        <v>13</v>
      </c>
      <c r="B19" s="293" t="s">
        <v>1360</v>
      </c>
      <c r="C19" s="293" t="s">
        <v>1359</v>
      </c>
      <c r="D19" s="296" t="s">
        <v>391</v>
      </c>
      <c r="E19" s="1">
        <v>2.84</v>
      </c>
      <c r="F19" s="307">
        <v>0</v>
      </c>
      <c r="G19" s="307">
        <f t="shared" si="0"/>
        <v>0</v>
      </c>
    </row>
    <row r="20" spans="1:7" ht="15.75">
      <c r="A20" s="1"/>
      <c r="B20" s="293"/>
      <c r="C20" s="464" t="s">
        <v>390</v>
      </c>
      <c r="D20" s="464"/>
      <c r="E20" s="464"/>
      <c r="F20" s="464"/>
      <c r="G20" s="117">
        <f>SUM(G7:G19)</f>
        <v>0</v>
      </c>
    </row>
  </sheetData>
  <sheetProtection selectLockedCells="1" selectUnlockedCells="1"/>
  <mergeCells count="4">
    <mergeCell ref="A2:G3"/>
    <mergeCell ref="A4:G5"/>
    <mergeCell ref="C20:F20"/>
    <mergeCell ref="A1:G1"/>
  </mergeCells>
  <pageMargins left="0.98425196850393704" right="0.51181102362204722" top="0.39370078740157483" bottom="0.39370078740157483" header="0.78740157480314965" footer="0.78740157480314965"/>
  <pageSetup paperSize="9" scale="88" fitToHeight="0" orientation="portrait" useFirstPageNumber="1" horizontalDpi="300" verticalDpi="3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07500-F8E6-4E6F-ABF8-25EEA116939C}">
  <sheetPr>
    <pageSetUpPr fitToPage="1"/>
  </sheetPr>
  <dimension ref="A1:G53"/>
  <sheetViews>
    <sheetView zoomScale="110" zoomScaleNormal="110" workbookViewId="0">
      <selection activeCell="A2" sqref="A2:G3"/>
    </sheetView>
  </sheetViews>
  <sheetFormatPr defaultColWidth="11.5703125" defaultRowHeight="12.75"/>
  <cols>
    <col min="1" max="1" width="5.140625" style="131" customWidth="1"/>
    <col min="2" max="2" width="13.28515625" style="132" customWidth="1"/>
    <col min="3" max="3" width="34.5703125" style="132" customWidth="1"/>
    <col min="4" max="4" width="9.85546875" style="131" customWidth="1"/>
    <col min="5" max="6" width="11.5703125" style="131"/>
    <col min="7" max="7" width="15" style="131" bestFit="1" customWidth="1"/>
    <col min="8" max="16384" width="11.5703125" style="131"/>
  </cols>
  <sheetData>
    <row r="1" spans="1:7" ht="23.25" customHeight="1">
      <c r="A1" s="461" t="s">
        <v>387</v>
      </c>
      <c r="B1" s="461"/>
      <c r="C1" s="461"/>
      <c r="D1" s="461"/>
      <c r="E1" s="461"/>
      <c r="F1" s="461"/>
      <c r="G1" s="461"/>
    </row>
    <row r="2" spans="1:7" ht="12.75" customHeight="1">
      <c r="A2" s="462" t="s">
        <v>1779</v>
      </c>
      <c r="B2" s="462"/>
      <c r="C2" s="462"/>
      <c r="D2" s="462"/>
      <c r="E2" s="462"/>
      <c r="F2" s="462"/>
      <c r="G2" s="462"/>
    </row>
    <row r="3" spans="1:7" ht="12.75" customHeight="1">
      <c r="A3" s="462"/>
      <c r="B3" s="462"/>
      <c r="C3" s="462"/>
      <c r="D3" s="462"/>
      <c r="E3" s="462"/>
      <c r="F3" s="462"/>
      <c r="G3" s="462"/>
    </row>
    <row r="4" spans="1:7" ht="12.75" customHeight="1">
      <c r="A4" s="463" t="s">
        <v>1608</v>
      </c>
      <c r="B4" s="463"/>
      <c r="C4" s="463"/>
      <c r="D4" s="463"/>
      <c r="E4" s="463"/>
      <c r="F4" s="463"/>
      <c r="G4" s="463"/>
    </row>
    <row r="5" spans="1:7" ht="12.75" customHeight="1">
      <c r="A5" s="463"/>
      <c r="B5" s="463"/>
      <c r="C5" s="463"/>
      <c r="D5" s="463"/>
      <c r="E5" s="463"/>
      <c r="F5" s="463"/>
      <c r="G5" s="463"/>
    </row>
    <row r="6" spans="1:7" ht="27.75" customHeight="1">
      <c r="A6" s="291" t="s">
        <v>19</v>
      </c>
      <c r="B6" s="292" t="s">
        <v>652</v>
      </c>
      <c r="C6" s="292" t="s">
        <v>651</v>
      </c>
      <c r="D6" s="291" t="s">
        <v>748</v>
      </c>
      <c r="E6" s="291" t="s">
        <v>23</v>
      </c>
      <c r="F6" s="291" t="s">
        <v>646</v>
      </c>
      <c r="G6" s="291" t="s">
        <v>1</v>
      </c>
    </row>
    <row r="7" spans="1:7" ht="21.75" customHeight="1">
      <c r="A7" s="1">
        <v>1</v>
      </c>
      <c r="B7" s="293" t="s">
        <v>747</v>
      </c>
      <c r="C7" s="293" t="s">
        <v>781</v>
      </c>
      <c r="D7" s="1" t="s">
        <v>180</v>
      </c>
      <c r="E7" s="1">
        <v>1241.92</v>
      </c>
      <c r="F7" s="307">
        <v>0</v>
      </c>
      <c r="G7" s="307">
        <f>F7*E7</f>
        <v>0</v>
      </c>
    </row>
    <row r="8" spans="1:7" ht="45">
      <c r="A8" s="1">
        <v>2</v>
      </c>
      <c r="B8" s="293" t="s">
        <v>745</v>
      </c>
      <c r="C8" s="293" t="s">
        <v>752</v>
      </c>
      <c r="D8" s="1" t="s">
        <v>180</v>
      </c>
      <c r="E8" s="1">
        <v>984.52</v>
      </c>
      <c r="F8" s="307">
        <v>0</v>
      </c>
      <c r="G8" s="307">
        <f t="shared" ref="G8:G52" si="0">F8*E8</f>
        <v>0</v>
      </c>
    </row>
    <row r="9" spans="1:7" ht="45">
      <c r="A9" s="1">
        <v>3</v>
      </c>
      <c r="B9" s="293" t="s">
        <v>743</v>
      </c>
      <c r="C9" s="293" t="s">
        <v>754</v>
      </c>
      <c r="D9" s="1" t="s">
        <v>42</v>
      </c>
      <c r="E9" s="1">
        <v>6435</v>
      </c>
      <c r="F9" s="307">
        <v>0</v>
      </c>
      <c r="G9" s="307">
        <f t="shared" si="0"/>
        <v>0</v>
      </c>
    </row>
    <row r="10" spans="1:7" ht="45">
      <c r="A10" s="1">
        <v>4</v>
      </c>
      <c r="B10" s="293" t="s">
        <v>741</v>
      </c>
      <c r="C10" s="293" t="s">
        <v>1375</v>
      </c>
      <c r="D10" s="1" t="s">
        <v>42</v>
      </c>
      <c r="E10" s="1">
        <v>646</v>
      </c>
      <c r="F10" s="307">
        <v>0</v>
      </c>
      <c r="G10" s="307">
        <f t="shared" si="0"/>
        <v>0</v>
      </c>
    </row>
    <row r="11" spans="1:7" ht="30">
      <c r="A11" s="1">
        <v>5</v>
      </c>
      <c r="B11" s="293" t="s">
        <v>741</v>
      </c>
      <c r="C11" s="293" t="s">
        <v>1607</v>
      </c>
      <c r="D11" s="1" t="s">
        <v>42</v>
      </c>
      <c r="E11" s="1">
        <v>1251</v>
      </c>
      <c r="F11" s="307">
        <v>0</v>
      </c>
      <c r="G11" s="307">
        <f t="shared" si="0"/>
        <v>0</v>
      </c>
    </row>
    <row r="12" spans="1:7" ht="45">
      <c r="A12" s="1">
        <v>6</v>
      </c>
      <c r="B12" s="293" t="s">
        <v>1605</v>
      </c>
      <c r="C12" s="293" t="s">
        <v>1606</v>
      </c>
      <c r="D12" s="1" t="s">
        <v>42</v>
      </c>
      <c r="E12" s="1">
        <v>1200</v>
      </c>
      <c r="F12" s="307">
        <v>0</v>
      </c>
      <c r="G12" s="307">
        <f t="shared" si="0"/>
        <v>0</v>
      </c>
    </row>
    <row r="13" spans="1:7" ht="30">
      <c r="A13" s="1">
        <v>7</v>
      </c>
      <c r="B13" s="293" t="s">
        <v>1605</v>
      </c>
      <c r="C13" s="293" t="s">
        <v>1604</v>
      </c>
      <c r="D13" s="1" t="s">
        <v>42</v>
      </c>
      <c r="E13" s="1">
        <v>608</v>
      </c>
      <c r="F13" s="307">
        <v>0</v>
      </c>
      <c r="G13" s="307">
        <f t="shared" si="0"/>
        <v>0</v>
      </c>
    </row>
    <row r="14" spans="1:7" ht="45">
      <c r="A14" s="1">
        <v>8</v>
      </c>
      <c r="B14" s="293" t="s">
        <v>1199</v>
      </c>
      <c r="C14" s="293" t="s">
        <v>1603</v>
      </c>
      <c r="D14" s="1" t="s">
        <v>42</v>
      </c>
      <c r="E14" s="1">
        <v>2404</v>
      </c>
      <c r="F14" s="307">
        <v>0</v>
      </c>
      <c r="G14" s="307">
        <f t="shared" si="0"/>
        <v>0</v>
      </c>
    </row>
    <row r="15" spans="1:7" ht="30">
      <c r="A15" s="1">
        <v>9</v>
      </c>
      <c r="B15" s="293" t="s">
        <v>1313</v>
      </c>
      <c r="C15" s="293" t="s">
        <v>1602</v>
      </c>
      <c r="D15" s="1" t="s">
        <v>42</v>
      </c>
      <c r="E15" s="1">
        <v>696</v>
      </c>
      <c r="F15" s="307">
        <v>0</v>
      </c>
      <c r="G15" s="307">
        <f t="shared" si="0"/>
        <v>0</v>
      </c>
    </row>
    <row r="16" spans="1:7" ht="30">
      <c r="A16" s="1">
        <v>10</v>
      </c>
      <c r="B16" s="293" t="s">
        <v>1313</v>
      </c>
      <c r="C16" s="293" t="s">
        <v>1601</v>
      </c>
      <c r="D16" s="1" t="s">
        <v>42</v>
      </c>
      <c r="E16" s="1">
        <v>68</v>
      </c>
      <c r="F16" s="307">
        <v>0</v>
      </c>
      <c r="G16" s="307">
        <f t="shared" si="0"/>
        <v>0</v>
      </c>
    </row>
    <row r="17" spans="1:7" ht="45">
      <c r="A17" s="1">
        <v>11</v>
      </c>
      <c r="B17" s="293" t="s">
        <v>1600</v>
      </c>
      <c r="C17" s="293" t="s">
        <v>1599</v>
      </c>
      <c r="D17" s="1" t="s">
        <v>42</v>
      </c>
      <c r="E17" s="1">
        <v>1073</v>
      </c>
      <c r="F17" s="307">
        <v>0</v>
      </c>
      <c r="G17" s="307">
        <f t="shared" si="0"/>
        <v>0</v>
      </c>
    </row>
    <row r="18" spans="1:7" ht="60">
      <c r="A18" s="1">
        <v>12</v>
      </c>
      <c r="B18" s="293" t="s">
        <v>737</v>
      </c>
      <c r="C18" s="293" t="s">
        <v>736</v>
      </c>
      <c r="D18" s="1" t="s">
        <v>30</v>
      </c>
      <c r="E18" s="1">
        <v>304</v>
      </c>
      <c r="F18" s="307">
        <v>0</v>
      </c>
      <c r="G18" s="307">
        <f t="shared" si="0"/>
        <v>0</v>
      </c>
    </row>
    <row r="19" spans="1:7" ht="60">
      <c r="A19" s="1">
        <v>13</v>
      </c>
      <c r="B19" s="293" t="s">
        <v>1598</v>
      </c>
      <c r="C19" s="293" t="s">
        <v>1597</v>
      </c>
      <c r="D19" s="1" t="s">
        <v>30</v>
      </c>
      <c r="E19" s="1">
        <v>20</v>
      </c>
      <c r="F19" s="307">
        <v>0</v>
      </c>
      <c r="G19" s="307">
        <f t="shared" si="0"/>
        <v>0</v>
      </c>
    </row>
    <row r="20" spans="1:7" ht="45">
      <c r="A20" s="1">
        <v>14</v>
      </c>
      <c r="B20" s="293" t="s">
        <v>735</v>
      </c>
      <c r="C20" s="293" t="s">
        <v>734</v>
      </c>
      <c r="D20" s="1" t="s">
        <v>733</v>
      </c>
      <c r="E20" s="1">
        <v>1216</v>
      </c>
      <c r="F20" s="307">
        <v>0</v>
      </c>
      <c r="G20" s="307">
        <f t="shared" si="0"/>
        <v>0</v>
      </c>
    </row>
    <row r="21" spans="1:7" ht="45">
      <c r="A21" s="1">
        <v>15</v>
      </c>
      <c r="B21" s="293" t="s">
        <v>1596</v>
      </c>
      <c r="C21" s="293" t="s">
        <v>1595</v>
      </c>
      <c r="D21" s="1" t="s">
        <v>733</v>
      </c>
      <c r="E21" s="1">
        <v>60</v>
      </c>
      <c r="F21" s="307">
        <v>0</v>
      </c>
      <c r="G21" s="307">
        <f t="shared" si="0"/>
        <v>0</v>
      </c>
    </row>
    <row r="22" spans="1:7" ht="45">
      <c r="A22" s="1">
        <v>16</v>
      </c>
      <c r="B22" s="293" t="s">
        <v>1143</v>
      </c>
      <c r="C22" s="293" t="s">
        <v>1142</v>
      </c>
      <c r="D22" s="1" t="s">
        <v>42</v>
      </c>
      <c r="E22" s="1">
        <v>272</v>
      </c>
      <c r="F22" s="307">
        <v>0</v>
      </c>
      <c r="G22" s="307">
        <f t="shared" si="0"/>
        <v>0</v>
      </c>
    </row>
    <row r="23" spans="1:7" ht="45">
      <c r="A23" s="1">
        <v>17</v>
      </c>
      <c r="B23" s="293" t="s">
        <v>954</v>
      </c>
      <c r="C23" s="293" t="s">
        <v>953</v>
      </c>
      <c r="D23" s="1" t="s">
        <v>42</v>
      </c>
      <c r="E23" s="1">
        <v>340</v>
      </c>
      <c r="F23" s="307">
        <v>0</v>
      </c>
      <c r="G23" s="307">
        <f t="shared" si="0"/>
        <v>0</v>
      </c>
    </row>
    <row r="24" spans="1:7" ht="45">
      <c r="A24" s="1">
        <v>18</v>
      </c>
      <c r="B24" s="293" t="s">
        <v>1176</v>
      </c>
      <c r="C24" s="293" t="s">
        <v>1594</v>
      </c>
      <c r="D24" s="1" t="s">
        <v>94</v>
      </c>
      <c r="E24" s="1">
        <v>2</v>
      </c>
      <c r="F24" s="307">
        <v>0</v>
      </c>
      <c r="G24" s="307">
        <f t="shared" si="0"/>
        <v>0</v>
      </c>
    </row>
    <row r="25" spans="1:7" ht="30">
      <c r="A25" s="1">
        <v>19</v>
      </c>
      <c r="B25" s="293" t="s">
        <v>1171</v>
      </c>
      <c r="C25" s="293" t="s">
        <v>1593</v>
      </c>
      <c r="D25" s="1" t="s">
        <v>94</v>
      </c>
      <c r="E25" s="1">
        <v>10</v>
      </c>
      <c r="F25" s="307">
        <v>0</v>
      </c>
      <c r="G25" s="307">
        <f t="shared" si="0"/>
        <v>0</v>
      </c>
    </row>
    <row r="26" spans="1:7" ht="90">
      <c r="A26" s="1">
        <v>20</v>
      </c>
      <c r="B26" s="293" t="s">
        <v>1592</v>
      </c>
      <c r="C26" s="293" t="s">
        <v>1591</v>
      </c>
      <c r="D26" s="1" t="s">
        <v>320</v>
      </c>
      <c r="E26" s="1">
        <v>2</v>
      </c>
      <c r="F26" s="307">
        <v>0</v>
      </c>
      <c r="G26" s="307">
        <f t="shared" si="0"/>
        <v>0</v>
      </c>
    </row>
    <row r="27" spans="1:7" ht="45">
      <c r="A27" s="1">
        <v>21</v>
      </c>
      <c r="B27" s="293" t="s">
        <v>1590</v>
      </c>
      <c r="C27" s="293" t="s">
        <v>1589</v>
      </c>
      <c r="D27" s="1" t="s">
        <v>320</v>
      </c>
      <c r="E27" s="1">
        <v>5</v>
      </c>
      <c r="F27" s="307">
        <v>0</v>
      </c>
      <c r="G27" s="307">
        <f t="shared" si="0"/>
        <v>0</v>
      </c>
    </row>
    <row r="28" spans="1:7" ht="45">
      <c r="A28" s="1">
        <v>22</v>
      </c>
      <c r="B28" s="293" t="s">
        <v>728</v>
      </c>
      <c r="C28" s="293" t="s">
        <v>1588</v>
      </c>
      <c r="D28" s="1" t="s">
        <v>320</v>
      </c>
      <c r="E28" s="1">
        <v>5</v>
      </c>
      <c r="F28" s="307">
        <v>0</v>
      </c>
      <c r="G28" s="307">
        <f t="shared" si="0"/>
        <v>0</v>
      </c>
    </row>
    <row r="29" spans="1:7" ht="60">
      <c r="A29" s="1">
        <v>23</v>
      </c>
      <c r="B29" s="293" t="s">
        <v>726</v>
      </c>
      <c r="C29" s="293" t="s">
        <v>1587</v>
      </c>
      <c r="D29" s="1" t="s">
        <v>94</v>
      </c>
      <c r="E29" s="1">
        <v>5</v>
      </c>
      <c r="F29" s="307">
        <v>0</v>
      </c>
      <c r="G29" s="307">
        <f t="shared" si="0"/>
        <v>0</v>
      </c>
    </row>
    <row r="30" spans="1:7" ht="30">
      <c r="A30" s="1">
        <v>24</v>
      </c>
      <c r="B30" s="293" t="s">
        <v>1585</v>
      </c>
      <c r="C30" s="293" t="s">
        <v>1586</v>
      </c>
      <c r="D30" s="1" t="s">
        <v>320</v>
      </c>
      <c r="E30" s="1">
        <v>1</v>
      </c>
      <c r="F30" s="307">
        <v>0</v>
      </c>
      <c r="G30" s="307">
        <f t="shared" si="0"/>
        <v>0</v>
      </c>
    </row>
    <row r="31" spans="1:7" ht="45">
      <c r="A31" s="1">
        <v>25</v>
      </c>
      <c r="B31" s="293" t="s">
        <v>1585</v>
      </c>
      <c r="C31" s="293" t="s">
        <v>1584</v>
      </c>
      <c r="D31" s="1" t="s">
        <v>320</v>
      </c>
      <c r="E31" s="1">
        <v>11</v>
      </c>
      <c r="F31" s="307">
        <v>0</v>
      </c>
      <c r="G31" s="307">
        <f t="shared" si="0"/>
        <v>0</v>
      </c>
    </row>
    <row r="32" spans="1:7" ht="30">
      <c r="A32" s="1">
        <v>26</v>
      </c>
      <c r="B32" s="293" t="s">
        <v>1315</v>
      </c>
      <c r="C32" s="293" t="s">
        <v>1583</v>
      </c>
      <c r="D32" s="1" t="s">
        <v>30</v>
      </c>
      <c r="E32" s="1">
        <v>19</v>
      </c>
      <c r="F32" s="307">
        <v>0</v>
      </c>
      <c r="G32" s="307">
        <f t="shared" si="0"/>
        <v>0</v>
      </c>
    </row>
    <row r="33" spans="1:7" ht="30">
      <c r="A33" s="1">
        <v>27</v>
      </c>
      <c r="B33" s="293" t="s">
        <v>1315</v>
      </c>
      <c r="C33" s="293" t="s">
        <v>1582</v>
      </c>
      <c r="D33" s="1" t="s">
        <v>30</v>
      </c>
      <c r="E33" s="1">
        <v>65</v>
      </c>
      <c r="F33" s="307">
        <v>0</v>
      </c>
      <c r="G33" s="307">
        <f t="shared" si="0"/>
        <v>0</v>
      </c>
    </row>
    <row r="34" spans="1:7" ht="30">
      <c r="A34" s="1">
        <v>28</v>
      </c>
      <c r="B34" s="293" t="s">
        <v>1315</v>
      </c>
      <c r="C34" s="293" t="s">
        <v>1582</v>
      </c>
      <c r="D34" s="1" t="s">
        <v>30</v>
      </c>
      <c r="E34" s="1">
        <v>7</v>
      </c>
      <c r="F34" s="307">
        <v>0</v>
      </c>
      <c r="G34" s="307">
        <f t="shared" si="0"/>
        <v>0</v>
      </c>
    </row>
    <row r="35" spans="1:7" ht="30">
      <c r="A35" s="1">
        <v>29</v>
      </c>
      <c r="B35" s="293" t="s">
        <v>1573</v>
      </c>
      <c r="C35" s="293" t="s">
        <v>1581</v>
      </c>
      <c r="D35" s="1" t="s">
        <v>30</v>
      </c>
      <c r="E35" s="1">
        <v>65</v>
      </c>
      <c r="F35" s="307">
        <v>0</v>
      </c>
      <c r="G35" s="307">
        <f t="shared" si="0"/>
        <v>0</v>
      </c>
    </row>
    <row r="36" spans="1:7" ht="30">
      <c r="A36" s="1">
        <v>30</v>
      </c>
      <c r="B36" s="293" t="s">
        <v>1573</v>
      </c>
      <c r="C36" s="293" t="s">
        <v>1580</v>
      </c>
      <c r="D36" s="1" t="s">
        <v>30</v>
      </c>
      <c r="E36" s="1">
        <v>7</v>
      </c>
      <c r="F36" s="307">
        <v>0</v>
      </c>
      <c r="G36" s="307">
        <f t="shared" si="0"/>
        <v>0</v>
      </c>
    </row>
    <row r="37" spans="1:7" ht="30">
      <c r="A37" s="1">
        <v>31</v>
      </c>
      <c r="B37" s="293" t="s">
        <v>1315</v>
      </c>
      <c r="C37" s="293" t="s">
        <v>1579</v>
      </c>
      <c r="D37" s="1" t="s">
        <v>30</v>
      </c>
      <c r="E37" s="1">
        <v>61</v>
      </c>
      <c r="F37" s="307">
        <v>0</v>
      </c>
      <c r="G37" s="307">
        <f t="shared" si="0"/>
        <v>0</v>
      </c>
    </row>
    <row r="38" spans="1:7" ht="60">
      <c r="A38" s="1">
        <v>32</v>
      </c>
      <c r="B38" s="293" t="s">
        <v>1578</v>
      </c>
      <c r="C38" s="293" t="s">
        <v>1577</v>
      </c>
      <c r="D38" s="1" t="s">
        <v>1574</v>
      </c>
      <c r="E38" s="1">
        <v>72</v>
      </c>
      <c r="F38" s="307">
        <v>0</v>
      </c>
      <c r="G38" s="307">
        <f t="shared" si="0"/>
        <v>0</v>
      </c>
    </row>
    <row r="39" spans="1:7" ht="60">
      <c r="A39" s="1">
        <v>33</v>
      </c>
      <c r="B39" s="293" t="s">
        <v>1576</v>
      </c>
      <c r="C39" s="293" t="s">
        <v>1575</v>
      </c>
      <c r="D39" s="1" t="s">
        <v>1574</v>
      </c>
      <c r="E39" s="1">
        <v>80</v>
      </c>
      <c r="F39" s="307">
        <v>0</v>
      </c>
      <c r="G39" s="307">
        <f t="shared" si="0"/>
        <v>0</v>
      </c>
    </row>
    <row r="40" spans="1:7" ht="30">
      <c r="A40" s="1">
        <v>34</v>
      </c>
      <c r="B40" s="293" t="s">
        <v>1573</v>
      </c>
      <c r="C40" s="293" t="s">
        <v>1572</v>
      </c>
      <c r="D40" s="1" t="s">
        <v>30</v>
      </c>
      <c r="E40" s="1">
        <v>10</v>
      </c>
      <c r="F40" s="307">
        <v>0</v>
      </c>
      <c r="G40" s="307">
        <f t="shared" si="0"/>
        <v>0</v>
      </c>
    </row>
    <row r="41" spans="1:7" ht="45">
      <c r="A41" s="1">
        <v>35</v>
      </c>
      <c r="B41" s="293" t="s">
        <v>1571</v>
      </c>
      <c r="C41" s="293" t="s">
        <v>1570</v>
      </c>
      <c r="D41" s="1" t="s">
        <v>30</v>
      </c>
      <c r="E41" s="1">
        <v>19</v>
      </c>
      <c r="F41" s="307">
        <v>0</v>
      </c>
      <c r="G41" s="307">
        <f t="shared" si="0"/>
        <v>0</v>
      </c>
    </row>
    <row r="42" spans="1:7" ht="45">
      <c r="A42" s="1">
        <v>36</v>
      </c>
      <c r="B42" s="293" t="s">
        <v>1571</v>
      </c>
      <c r="C42" s="293" t="s">
        <v>1570</v>
      </c>
      <c r="D42" s="1" t="s">
        <v>30</v>
      </c>
      <c r="E42" s="1">
        <v>52</v>
      </c>
      <c r="F42" s="307">
        <v>0</v>
      </c>
      <c r="G42" s="307">
        <f t="shared" si="0"/>
        <v>0</v>
      </c>
    </row>
    <row r="43" spans="1:7" ht="45">
      <c r="A43" s="1">
        <v>37</v>
      </c>
      <c r="B43" s="293" t="s">
        <v>1571</v>
      </c>
      <c r="C43" s="293" t="s">
        <v>1570</v>
      </c>
      <c r="D43" s="1" t="s">
        <v>30</v>
      </c>
      <c r="E43" s="1">
        <v>8</v>
      </c>
      <c r="F43" s="307">
        <v>0</v>
      </c>
      <c r="G43" s="307">
        <f t="shared" si="0"/>
        <v>0</v>
      </c>
    </row>
    <row r="44" spans="1:7" ht="45">
      <c r="A44" s="1">
        <v>38</v>
      </c>
      <c r="B44" s="293" t="s">
        <v>1571</v>
      </c>
      <c r="C44" s="293" t="s">
        <v>1570</v>
      </c>
      <c r="D44" s="1" t="s">
        <v>30</v>
      </c>
      <c r="E44" s="1">
        <v>7</v>
      </c>
      <c r="F44" s="307">
        <v>0</v>
      </c>
      <c r="G44" s="307">
        <f t="shared" si="0"/>
        <v>0</v>
      </c>
    </row>
    <row r="45" spans="1:7" ht="45">
      <c r="A45" s="1">
        <v>39</v>
      </c>
      <c r="B45" s="293" t="s">
        <v>1571</v>
      </c>
      <c r="C45" s="293" t="s">
        <v>1570</v>
      </c>
      <c r="D45" s="1" t="s">
        <v>30</v>
      </c>
      <c r="E45" s="1">
        <v>5</v>
      </c>
      <c r="F45" s="307">
        <v>0</v>
      </c>
      <c r="G45" s="307">
        <f t="shared" si="0"/>
        <v>0</v>
      </c>
    </row>
    <row r="46" spans="1:7" ht="45">
      <c r="A46" s="1">
        <v>40</v>
      </c>
      <c r="B46" s="293" t="s">
        <v>1571</v>
      </c>
      <c r="C46" s="293" t="s">
        <v>1570</v>
      </c>
      <c r="D46" s="1" t="s">
        <v>30</v>
      </c>
      <c r="E46" s="1">
        <v>64</v>
      </c>
      <c r="F46" s="307">
        <v>0</v>
      </c>
      <c r="G46" s="307">
        <f t="shared" si="0"/>
        <v>0</v>
      </c>
    </row>
    <row r="47" spans="1:7" ht="45">
      <c r="A47" s="1">
        <v>41</v>
      </c>
      <c r="B47" s="293" t="s">
        <v>1571</v>
      </c>
      <c r="C47" s="293" t="s">
        <v>1570</v>
      </c>
      <c r="D47" s="1" t="s">
        <v>30</v>
      </c>
      <c r="E47" s="1">
        <v>4</v>
      </c>
      <c r="F47" s="307">
        <v>0</v>
      </c>
      <c r="G47" s="307">
        <f t="shared" si="0"/>
        <v>0</v>
      </c>
    </row>
    <row r="48" spans="1:7" ht="30">
      <c r="A48" s="1">
        <v>42</v>
      </c>
      <c r="B48" s="293" t="s">
        <v>717</v>
      </c>
      <c r="C48" s="293" t="s">
        <v>750</v>
      </c>
      <c r="D48" s="1" t="s">
        <v>715</v>
      </c>
      <c r="E48" s="1">
        <v>172</v>
      </c>
      <c r="F48" s="307">
        <v>0</v>
      </c>
      <c r="G48" s="307">
        <f t="shared" si="0"/>
        <v>0</v>
      </c>
    </row>
    <row r="49" spans="1:7" ht="45">
      <c r="A49" s="1">
        <v>43</v>
      </c>
      <c r="B49" s="293" t="s">
        <v>712</v>
      </c>
      <c r="C49" s="293" t="s">
        <v>711</v>
      </c>
      <c r="D49" s="1" t="s">
        <v>708</v>
      </c>
      <c r="E49" s="1">
        <v>1</v>
      </c>
      <c r="F49" s="307">
        <v>0</v>
      </c>
      <c r="G49" s="307">
        <f t="shared" si="0"/>
        <v>0</v>
      </c>
    </row>
    <row r="50" spans="1:7" ht="45">
      <c r="A50" s="1">
        <v>44</v>
      </c>
      <c r="B50" s="293" t="s">
        <v>710</v>
      </c>
      <c r="C50" s="293" t="s">
        <v>709</v>
      </c>
      <c r="D50" s="1" t="s">
        <v>708</v>
      </c>
      <c r="E50" s="1">
        <v>163</v>
      </c>
      <c r="F50" s="307">
        <v>0</v>
      </c>
      <c r="G50" s="307">
        <f t="shared" si="0"/>
        <v>0</v>
      </c>
    </row>
    <row r="51" spans="1:7" ht="45">
      <c r="A51" s="1">
        <v>45</v>
      </c>
      <c r="B51" s="293" t="s">
        <v>1569</v>
      </c>
      <c r="C51" s="293" t="s">
        <v>1568</v>
      </c>
      <c r="D51" s="1" t="s">
        <v>1305</v>
      </c>
      <c r="E51" s="1">
        <v>159</v>
      </c>
      <c r="F51" s="307">
        <v>0</v>
      </c>
      <c r="G51" s="307">
        <f t="shared" si="0"/>
        <v>0</v>
      </c>
    </row>
    <row r="52" spans="1:7" ht="30">
      <c r="A52" s="1">
        <v>46</v>
      </c>
      <c r="B52" s="293" t="s">
        <v>1360</v>
      </c>
      <c r="C52" s="293" t="s">
        <v>1359</v>
      </c>
      <c r="D52" s="1" t="s">
        <v>391</v>
      </c>
      <c r="E52" s="1">
        <v>3.8809999999999998</v>
      </c>
      <c r="F52" s="307">
        <v>0</v>
      </c>
      <c r="G52" s="307">
        <f t="shared" si="0"/>
        <v>0</v>
      </c>
    </row>
    <row r="53" spans="1:7" ht="15.75">
      <c r="A53"/>
      <c r="B53" s="298"/>
      <c r="C53" s="464" t="s">
        <v>390</v>
      </c>
      <c r="D53" s="464"/>
      <c r="E53" s="464"/>
      <c r="F53" s="464"/>
      <c r="G53" s="117">
        <f>SUM(G7:G52)</f>
        <v>0</v>
      </c>
    </row>
  </sheetData>
  <sheetProtection selectLockedCells="1" selectUnlockedCells="1"/>
  <mergeCells count="4">
    <mergeCell ref="A1:G1"/>
    <mergeCell ref="A2:G3"/>
    <mergeCell ref="A4:G5"/>
    <mergeCell ref="C53:F53"/>
  </mergeCells>
  <printOptions horizontalCentered="1"/>
  <pageMargins left="0.98425196850393704" right="0.51181102362204722" top="0.39370078740157483" bottom="0.39370078740157483" header="0.78740157480314965" footer="0.78740157480314965"/>
  <pageSetup paperSize="9" scale="85" fitToHeight="0" orientation="portrait" useFirstPageNumber="1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5ADE6-4752-45EB-AE81-19C6813B6BC4}">
  <sheetPr>
    <pageSetUpPr fitToPage="1"/>
  </sheetPr>
  <dimension ref="A1:G9"/>
  <sheetViews>
    <sheetView zoomScaleNormal="100" zoomScaleSheetLayoutView="100" workbookViewId="0">
      <selection activeCell="A2" sqref="A2:G3"/>
    </sheetView>
  </sheetViews>
  <sheetFormatPr defaultRowHeight="15"/>
  <cols>
    <col min="1" max="1" width="9.140625" style="142"/>
    <col min="2" max="2" width="11.140625" style="142" customWidth="1"/>
    <col min="3" max="3" width="22.28515625" style="142" customWidth="1"/>
    <col min="4" max="4" width="10.85546875" style="142" customWidth="1"/>
    <col min="5" max="5" width="11.140625" style="142" customWidth="1"/>
    <col min="6" max="6" width="14.140625" style="142" customWidth="1"/>
    <col min="7" max="7" width="14" style="142" bestFit="1" customWidth="1"/>
    <col min="8" max="16384" width="9.140625" style="142"/>
  </cols>
  <sheetData>
    <row r="1" spans="1:7" ht="23.25">
      <c r="A1" s="486" t="s">
        <v>387</v>
      </c>
      <c r="B1" s="486"/>
      <c r="C1" s="486"/>
      <c r="D1" s="486"/>
      <c r="E1" s="486"/>
      <c r="F1" s="486"/>
      <c r="G1" s="486"/>
    </row>
    <row r="2" spans="1:7">
      <c r="A2" s="487" t="s">
        <v>1779</v>
      </c>
      <c r="B2" s="487"/>
      <c r="C2" s="487"/>
      <c r="D2" s="487"/>
      <c r="E2" s="487"/>
      <c r="F2" s="487"/>
      <c r="G2" s="487"/>
    </row>
    <row r="3" spans="1:7">
      <c r="A3" s="487"/>
      <c r="B3" s="487"/>
      <c r="C3" s="487"/>
      <c r="D3" s="487"/>
      <c r="E3" s="487"/>
      <c r="F3" s="487"/>
      <c r="G3" s="487"/>
    </row>
    <row r="4" spans="1:7">
      <c r="A4" s="488" t="s">
        <v>1461</v>
      </c>
      <c r="B4" s="488"/>
      <c r="C4" s="488"/>
      <c r="D4" s="488"/>
      <c r="E4" s="488"/>
      <c r="F4" s="488"/>
      <c r="G4" s="488"/>
    </row>
    <row r="5" spans="1:7">
      <c r="A5" s="488"/>
      <c r="B5" s="488"/>
      <c r="C5" s="488"/>
      <c r="D5" s="488"/>
      <c r="E5" s="488"/>
      <c r="F5" s="488"/>
      <c r="G5" s="488"/>
    </row>
    <row r="6" spans="1:7" ht="18">
      <c r="A6" s="152" t="s">
        <v>1460</v>
      </c>
      <c r="B6" s="151"/>
      <c r="C6" s="150"/>
      <c r="D6" s="150"/>
      <c r="E6" s="150"/>
      <c r="F6" s="150"/>
      <c r="G6" s="149"/>
    </row>
    <row r="7" spans="1:7" ht="15.75" customHeight="1">
      <c r="A7" s="483" t="s">
        <v>1459</v>
      </c>
      <c r="B7" s="484"/>
      <c r="C7" s="484"/>
      <c r="D7" s="484"/>
      <c r="E7" s="484"/>
      <c r="F7" s="484"/>
      <c r="G7" s="485"/>
    </row>
    <row r="8" spans="1:7">
      <c r="A8" s="147" t="s">
        <v>19</v>
      </c>
      <c r="B8" s="148" t="s">
        <v>652</v>
      </c>
      <c r="C8" s="148" t="s">
        <v>651</v>
      </c>
      <c r="D8" s="147" t="s">
        <v>748</v>
      </c>
      <c r="E8" s="147" t="s">
        <v>23</v>
      </c>
      <c r="F8" s="147" t="s">
        <v>646</v>
      </c>
      <c r="G8" s="147" t="s">
        <v>1</v>
      </c>
    </row>
    <row r="9" spans="1:7" ht="24">
      <c r="A9" s="144">
        <v>1</v>
      </c>
      <c r="B9" s="146" t="s">
        <v>1458</v>
      </c>
      <c r="C9" s="145" t="s">
        <v>1457</v>
      </c>
      <c r="D9" s="144" t="s">
        <v>94</v>
      </c>
      <c r="E9" s="143">
        <v>1</v>
      </c>
      <c r="F9" s="308">
        <v>0</v>
      </c>
      <c r="G9" s="308">
        <f>E9*F9</f>
        <v>0</v>
      </c>
    </row>
  </sheetData>
  <mergeCells count="4">
    <mergeCell ref="A7:G7"/>
    <mergeCell ref="A1:G1"/>
    <mergeCell ref="A2:G3"/>
    <mergeCell ref="A4:G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DBF09-5411-45B3-86BD-E361146C4A3C}">
  <sheetPr>
    <outlinePr summaryBelow="0"/>
    <pageSetUpPr fitToPage="1"/>
  </sheetPr>
  <dimension ref="A1:G48"/>
  <sheetViews>
    <sheetView zoomScaleNormal="100" zoomScaleSheetLayoutView="100" workbookViewId="0">
      <selection activeCell="A2" sqref="A2:G3"/>
    </sheetView>
  </sheetViews>
  <sheetFormatPr defaultRowHeight="15"/>
  <cols>
    <col min="1" max="1" width="4.7109375" customWidth="1"/>
    <col min="2" max="2" width="17.5703125" customWidth="1"/>
    <col min="3" max="3" width="32.5703125" customWidth="1"/>
    <col min="4" max="4" width="7.28515625" customWidth="1"/>
    <col min="5" max="5" width="17.28515625" customWidth="1"/>
    <col min="6" max="7" width="17.5703125" customWidth="1"/>
    <col min="8" max="9" width="8.42578125" customWidth="1"/>
  </cols>
  <sheetData>
    <row r="1" spans="1:7" ht="23.25" customHeight="1">
      <c r="A1" s="406" t="s">
        <v>387</v>
      </c>
      <c r="B1" s="406"/>
      <c r="C1" s="406"/>
      <c r="D1" s="406"/>
      <c r="E1" s="406"/>
      <c r="F1" s="406"/>
      <c r="G1" s="406"/>
    </row>
    <row r="2" spans="1:7" ht="15" customHeight="1">
      <c r="A2" s="407" t="s">
        <v>1779</v>
      </c>
      <c r="B2" s="407"/>
      <c r="C2" s="407"/>
      <c r="D2" s="407"/>
      <c r="E2" s="407"/>
      <c r="F2" s="407"/>
      <c r="G2" s="407"/>
    </row>
    <row r="3" spans="1:7" ht="15" customHeight="1">
      <c r="A3" s="407"/>
      <c r="B3" s="407"/>
      <c r="C3" s="407"/>
      <c r="D3" s="407"/>
      <c r="E3" s="407"/>
      <c r="F3" s="407"/>
      <c r="G3" s="407"/>
    </row>
    <row r="4" spans="1:7" ht="18" customHeight="1">
      <c r="A4" s="408" t="s">
        <v>1456</v>
      </c>
      <c r="B4" s="408"/>
      <c r="C4" s="408"/>
      <c r="D4" s="408"/>
      <c r="E4" s="408"/>
      <c r="F4" s="408"/>
      <c r="G4" s="408"/>
    </row>
    <row r="5" spans="1:7" ht="16.5" customHeight="1">
      <c r="A5" s="141" t="s">
        <v>19</v>
      </c>
      <c r="B5" s="140" t="s">
        <v>20</v>
      </c>
      <c r="C5" s="5" t="s">
        <v>21</v>
      </c>
      <c r="D5" s="5" t="s">
        <v>22</v>
      </c>
      <c r="E5" s="5" t="s">
        <v>23</v>
      </c>
      <c r="F5" s="5" t="s">
        <v>24</v>
      </c>
      <c r="G5" s="139" t="s">
        <v>1</v>
      </c>
    </row>
    <row r="6" spans="1:7" ht="16.5" customHeight="1">
      <c r="A6" s="138" t="s">
        <v>25</v>
      </c>
      <c r="B6" s="12"/>
      <c r="C6" s="489" t="s">
        <v>26</v>
      </c>
      <c r="D6" s="489"/>
      <c r="E6" s="489"/>
      <c r="F6" s="489"/>
      <c r="G6" s="490"/>
    </row>
    <row r="7" spans="1:7" ht="76.5">
      <c r="A7" s="136" t="s">
        <v>27</v>
      </c>
      <c r="B7" s="135" t="s">
        <v>1435</v>
      </c>
      <c r="C7" s="6" t="s">
        <v>1455</v>
      </c>
      <c r="D7" s="7" t="s">
        <v>320</v>
      </c>
      <c r="E7" s="8">
        <v>41</v>
      </c>
      <c r="F7" s="10">
        <v>0</v>
      </c>
      <c r="G7" s="134">
        <f>F7*E7</f>
        <v>0</v>
      </c>
    </row>
    <row r="8" spans="1:7" ht="76.5">
      <c r="A8" s="136" t="s">
        <v>31</v>
      </c>
      <c r="B8" s="135" t="s">
        <v>1435</v>
      </c>
      <c r="C8" s="6" t="s">
        <v>1454</v>
      </c>
      <c r="D8" s="7" t="s">
        <v>320</v>
      </c>
      <c r="E8" s="8">
        <v>65</v>
      </c>
      <c r="F8" s="10">
        <v>0</v>
      </c>
      <c r="G8" s="134">
        <f t="shared" ref="G8:G19" si="0">F8*E8</f>
        <v>0</v>
      </c>
    </row>
    <row r="9" spans="1:7" ht="76.5">
      <c r="A9" s="136" t="s">
        <v>33</v>
      </c>
      <c r="B9" s="135" t="s">
        <v>1435</v>
      </c>
      <c r="C9" s="6" t="s">
        <v>1453</v>
      </c>
      <c r="D9" s="7" t="s">
        <v>320</v>
      </c>
      <c r="E9" s="8">
        <v>64</v>
      </c>
      <c r="F9" s="10">
        <v>0</v>
      </c>
      <c r="G9" s="134">
        <f t="shared" si="0"/>
        <v>0</v>
      </c>
    </row>
    <row r="10" spans="1:7" ht="76.5">
      <c r="A10" s="136" t="s">
        <v>1452</v>
      </c>
      <c r="B10" s="135" t="s">
        <v>1435</v>
      </c>
      <c r="C10" s="6" t="s">
        <v>1451</v>
      </c>
      <c r="D10" s="7" t="s">
        <v>320</v>
      </c>
      <c r="E10" s="8">
        <v>33</v>
      </c>
      <c r="F10" s="10">
        <v>0</v>
      </c>
      <c r="G10" s="134">
        <f t="shared" si="0"/>
        <v>0</v>
      </c>
    </row>
    <row r="11" spans="1:7" ht="76.5">
      <c r="A11" s="136" t="s">
        <v>1450</v>
      </c>
      <c r="B11" s="135" t="s">
        <v>1435</v>
      </c>
      <c r="C11" s="6" t="s">
        <v>1449</v>
      </c>
      <c r="D11" s="7" t="s">
        <v>320</v>
      </c>
      <c r="E11" s="8">
        <v>14</v>
      </c>
      <c r="F11" s="10">
        <v>0</v>
      </c>
      <c r="G11" s="134">
        <f t="shared" si="0"/>
        <v>0</v>
      </c>
    </row>
    <row r="12" spans="1:7" ht="76.5">
      <c r="A12" s="136" t="s">
        <v>1448</v>
      </c>
      <c r="B12" s="135" t="s">
        <v>1435</v>
      </c>
      <c r="C12" s="6" t="s">
        <v>1447</v>
      </c>
      <c r="D12" s="7" t="s">
        <v>320</v>
      </c>
      <c r="E12" s="8">
        <v>14</v>
      </c>
      <c r="F12" s="10">
        <v>0</v>
      </c>
      <c r="G12" s="134">
        <f t="shared" si="0"/>
        <v>0</v>
      </c>
    </row>
    <row r="13" spans="1:7" ht="76.5">
      <c r="A13" s="136" t="s">
        <v>1446</v>
      </c>
      <c r="B13" s="135" t="s">
        <v>1435</v>
      </c>
      <c r="C13" s="6" t="s">
        <v>1445</v>
      </c>
      <c r="D13" s="7" t="s">
        <v>320</v>
      </c>
      <c r="E13" s="8">
        <v>5</v>
      </c>
      <c r="F13" s="10">
        <v>0</v>
      </c>
      <c r="G13" s="134">
        <f t="shared" si="0"/>
        <v>0</v>
      </c>
    </row>
    <row r="14" spans="1:7" ht="54" customHeight="1">
      <c r="A14" s="136" t="s">
        <v>1444</v>
      </c>
      <c r="B14" s="135" t="s">
        <v>1435</v>
      </c>
      <c r="C14" s="6" t="s">
        <v>1443</v>
      </c>
      <c r="D14" s="7" t="s">
        <v>320</v>
      </c>
      <c r="E14" s="8">
        <v>2</v>
      </c>
      <c r="F14" s="10">
        <v>0</v>
      </c>
      <c r="G14" s="134">
        <f t="shared" si="0"/>
        <v>0</v>
      </c>
    </row>
    <row r="15" spans="1:7" ht="76.5">
      <c r="A15" s="136" t="s">
        <v>1442</v>
      </c>
      <c r="B15" s="135" t="s">
        <v>1435</v>
      </c>
      <c r="C15" s="6" t="s">
        <v>1441</v>
      </c>
      <c r="D15" s="7" t="s">
        <v>320</v>
      </c>
      <c r="E15" s="8">
        <v>1</v>
      </c>
      <c r="F15" s="10">
        <v>0</v>
      </c>
      <c r="G15" s="134">
        <f t="shared" si="0"/>
        <v>0</v>
      </c>
    </row>
    <row r="16" spans="1:7" ht="76.5">
      <c r="A16" s="136" t="s">
        <v>1440</v>
      </c>
      <c r="B16" s="135" t="s">
        <v>1435</v>
      </c>
      <c r="C16" s="6" t="s">
        <v>1439</v>
      </c>
      <c r="D16" s="7" t="s">
        <v>320</v>
      </c>
      <c r="E16" s="8">
        <v>1</v>
      </c>
      <c r="F16" s="10">
        <v>0</v>
      </c>
      <c r="G16" s="134">
        <f t="shared" si="0"/>
        <v>0</v>
      </c>
    </row>
    <row r="17" spans="1:7" ht="89.25">
      <c r="A17" s="136" t="s">
        <v>1438</v>
      </c>
      <c r="B17" s="135" t="s">
        <v>1435</v>
      </c>
      <c r="C17" s="6" t="s">
        <v>1437</v>
      </c>
      <c r="D17" s="7" t="s">
        <v>320</v>
      </c>
      <c r="E17" s="8">
        <v>1</v>
      </c>
      <c r="F17" s="10">
        <v>0</v>
      </c>
      <c r="G17" s="134">
        <f t="shared" si="0"/>
        <v>0</v>
      </c>
    </row>
    <row r="18" spans="1:7" ht="25.5">
      <c r="A18" s="136" t="s">
        <v>1436</v>
      </c>
      <c r="B18" s="135" t="s">
        <v>1435</v>
      </c>
      <c r="C18" s="6" t="s">
        <v>1434</v>
      </c>
      <c r="D18" s="7" t="s">
        <v>1433</v>
      </c>
      <c r="E18" s="8">
        <v>0.17</v>
      </c>
      <c r="F18" s="10">
        <v>0</v>
      </c>
      <c r="G18" s="134">
        <f t="shared" si="0"/>
        <v>0</v>
      </c>
    </row>
    <row r="19" spans="1:7" ht="25.5">
      <c r="A19" s="136" t="s">
        <v>1432</v>
      </c>
      <c r="B19" s="135" t="s">
        <v>1431</v>
      </c>
      <c r="C19" s="6" t="s">
        <v>1430</v>
      </c>
      <c r="D19" s="7" t="s">
        <v>320</v>
      </c>
      <c r="E19" s="8">
        <v>120</v>
      </c>
      <c r="F19" s="10">
        <v>0</v>
      </c>
      <c r="G19" s="134">
        <f t="shared" si="0"/>
        <v>0</v>
      </c>
    </row>
    <row r="20" spans="1:7" ht="12" customHeight="1">
      <c r="A20" s="137" t="s">
        <v>35</v>
      </c>
      <c r="B20" s="12"/>
      <c r="C20" s="310" t="s">
        <v>1429</v>
      </c>
      <c r="D20" s="310"/>
      <c r="E20" s="310"/>
      <c r="F20" s="310"/>
      <c r="G20" s="311"/>
    </row>
    <row r="21" spans="1:7" ht="25.5">
      <c r="A21" s="136" t="s">
        <v>1428</v>
      </c>
      <c r="B21" s="135" t="s">
        <v>1379</v>
      </c>
      <c r="C21" s="6" t="s">
        <v>1427</v>
      </c>
      <c r="D21" s="7" t="s">
        <v>320</v>
      </c>
      <c r="E21" s="8">
        <v>193</v>
      </c>
      <c r="F21" s="10">
        <v>0</v>
      </c>
      <c r="G21" s="134">
        <f t="shared" ref="G21:G45" si="1">F21*E21</f>
        <v>0</v>
      </c>
    </row>
    <row r="22" spans="1:7" ht="25.5">
      <c r="A22" s="136" t="s">
        <v>1426</v>
      </c>
      <c r="B22" s="135" t="s">
        <v>1379</v>
      </c>
      <c r="C22" s="6" t="s">
        <v>1425</v>
      </c>
      <c r="D22" s="7" t="s">
        <v>320</v>
      </c>
      <c r="E22" s="8">
        <v>2</v>
      </c>
      <c r="F22" s="10">
        <v>0</v>
      </c>
      <c r="G22" s="134">
        <f t="shared" si="1"/>
        <v>0</v>
      </c>
    </row>
    <row r="23" spans="1:7" ht="25.5">
      <c r="A23" s="136" t="s">
        <v>1424</v>
      </c>
      <c r="B23" s="135" t="s">
        <v>1379</v>
      </c>
      <c r="C23" s="6" t="s">
        <v>1423</v>
      </c>
      <c r="D23" s="7" t="s">
        <v>320</v>
      </c>
      <c r="E23" s="8">
        <v>1</v>
      </c>
      <c r="F23" s="10">
        <v>0</v>
      </c>
      <c r="G23" s="134">
        <f t="shared" si="1"/>
        <v>0</v>
      </c>
    </row>
    <row r="24" spans="1:7" ht="25.5">
      <c r="A24" s="136" t="s">
        <v>1422</v>
      </c>
      <c r="B24" s="135" t="s">
        <v>1379</v>
      </c>
      <c r="C24" s="6" t="s">
        <v>1421</v>
      </c>
      <c r="D24" s="7" t="s">
        <v>320</v>
      </c>
      <c r="E24" s="8">
        <v>8</v>
      </c>
      <c r="F24" s="10">
        <v>0</v>
      </c>
      <c r="G24" s="134">
        <f t="shared" si="1"/>
        <v>0</v>
      </c>
    </row>
    <row r="25" spans="1:7" ht="25.5">
      <c r="A25" s="136" t="s">
        <v>1420</v>
      </c>
      <c r="B25" s="135" t="s">
        <v>1379</v>
      </c>
      <c r="C25" s="6" t="s">
        <v>1419</v>
      </c>
      <c r="D25" s="7" t="s">
        <v>320</v>
      </c>
      <c r="E25" s="8">
        <v>22</v>
      </c>
      <c r="F25" s="10">
        <v>0</v>
      </c>
      <c r="G25" s="134">
        <f t="shared" si="1"/>
        <v>0</v>
      </c>
    </row>
    <row r="26" spans="1:7" ht="25.5">
      <c r="A26" s="136" t="s">
        <v>1418</v>
      </c>
      <c r="B26" s="135" t="s">
        <v>1379</v>
      </c>
      <c r="C26" s="6" t="s">
        <v>1417</v>
      </c>
      <c r="D26" s="7" t="s">
        <v>320</v>
      </c>
      <c r="E26" s="8">
        <v>39</v>
      </c>
      <c r="F26" s="10">
        <v>0</v>
      </c>
      <c r="G26" s="134">
        <f t="shared" si="1"/>
        <v>0</v>
      </c>
    </row>
    <row r="27" spans="1:7" ht="25.5">
      <c r="A27" s="136" t="s">
        <v>1416</v>
      </c>
      <c r="B27" s="135" t="s">
        <v>1379</v>
      </c>
      <c r="C27" s="6" t="s">
        <v>1415</v>
      </c>
      <c r="D27" s="7" t="s">
        <v>320</v>
      </c>
      <c r="E27" s="8">
        <v>11</v>
      </c>
      <c r="F27" s="10">
        <v>0</v>
      </c>
      <c r="G27" s="134">
        <f t="shared" si="1"/>
        <v>0</v>
      </c>
    </row>
    <row r="28" spans="1:7" ht="25.5">
      <c r="A28" s="136" t="s">
        <v>1414</v>
      </c>
      <c r="B28" s="135" t="s">
        <v>1379</v>
      </c>
      <c r="C28" s="6" t="s">
        <v>1413</v>
      </c>
      <c r="D28" s="7" t="s">
        <v>320</v>
      </c>
      <c r="E28" s="8">
        <v>15</v>
      </c>
      <c r="F28" s="10">
        <v>0</v>
      </c>
      <c r="G28" s="134">
        <f t="shared" si="1"/>
        <v>0</v>
      </c>
    </row>
    <row r="29" spans="1:7" ht="25.5">
      <c r="A29" s="136" t="s">
        <v>1412</v>
      </c>
      <c r="B29" s="135" t="s">
        <v>1379</v>
      </c>
      <c r="C29" s="6" t="s">
        <v>1411</v>
      </c>
      <c r="D29" s="7" t="s">
        <v>320</v>
      </c>
      <c r="E29" s="8">
        <v>351</v>
      </c>
      <c r="F29" s="10">
        <v>0</v>
      </c>
      <c r="G29" s="134">
        <f t="shared" si="1"/>
        <v>0</v>
      </c>
    </row>
    <row r="30" spans="1:7" ht="38.25">
      <c r="A30" s="136" t="s">
        <v>1410</v>
      </c>
      <c r="B30" s="135" t="s">
        <v>1379</v>
      </c>
      <c r="C30" s="6" t="s">
        <v>1409</v>
      </c>
      <c r="D30" s="7" t="s">
        <v>320</v>
      </c>
      <c r="E30" s="8">
        <v>351</v>
      </c>
      <c r="F30" s="10">
        <v>0</v>
      </c>
      <c r="G30" s="134">
        <f t="shared" si="1"/>
        <v>0</v>
      </c>
    </row>
    <row r="31" spans="1:7" ht="25.5">
      <c r="A31" s="136" t="s">
        <v>1408</v>
      </c>
      <c r="B31" s="135" t="s">
        <v>1379</v>
      </c>
      <c r="C31" s="6" t="s">
        <v>1407</v>
      </c>
      <c r="D31" s="7" t="s">
        <v>320</v>
      </c>
      <c r="E31" s="8">
        <v>452</v>
      </c>
      <c r="F31" s="10">
        <v>0</v>
      </c>
      <c r="G31" s="134">
        <f t="shared" si="1"/>
        <v>0</v>
      </c>
    </row>
    <row r="32" spans="1:7" ht="25.5">
      <c r="A32" s="136" t="s">
        <v>1406</v>
      </c>
      <c r="B32" s="135" t="s">
        <v>1379</v>
      </c>
      <c r="C32" s="6" t="s">
        <v>1405</v>
      </c>
      <c r="D32" s="7" t="s">
        <v>320</v>
      </c>
      <c r="E32" s="8">
        <v>452</v>
      </c>
      <c r="F32" s="10">
        <v>0</v>
      </c>
      <c r="G32" s="134">
        <f t="shared" si="1"/>
        <v>0</v>
      </c>
    </row>
    <row r="33" spans="1:7" ht="25.5">
      <c r="A33" s="136" t="s">
        <v>1404</v>
      </c>
      <c r="B33" s="135" t="s">
        <v>1379</v>
      </c>
      <c r="C33" s="6" t="s">
        <v>1403</v>
      </c>
      <c r="D33" s="7" t="s">
        <v>320</v>
      </c>
      <c r="E33" s="8">
        <v>155</v>
      </c>
      <c r="F33" s="10">
        <v>0</v>
      </c>
      <c r="G33" s="134">
        <f t="shared" si="1"/>
        <v>0</v>
      </c>
    </row>
    <row r="34" spans="1:7" ht="38.25">
      <c r="A34" s="136" t="s">
        <v>1402</v>
      </c>
      <c r="B34" s="135" t="s">
        <v>1379</v>
      </c>
      <c r="C34" s="6" t="s">
        <v>1401</v>
      </c>
      <c r="D34" s="7" t="s">
        <v>320</v>
      </c>
      <c r="E34" s="8">
        <v>291</v>
      </c>
      <c r="F34" s="10">
        <v>0</v>
      </c>
      <c r="G34" s="134">
        <f t="shared" si="1"/>
        <v>0</v>
      </c>
    </row>
    <row r="35" spans="1:7" ht="38.25">
      <c r="A35" s="136" t="s">
        <v>1400</v>
      </c>
      <c r="B35" s="135" t="s">
        <v>1379</v>
      </c>
      <c r="C35" s="6" t="s">
        <v>1399</v>
      </c>
      <c r="D35" s="7" t="s">
        <v>320</v>
      </c>
      <c r="E35" s="8">
        <v>523</v>
      </c>
      <c r="F35" s="10">
        <v>0</v>
      </c>
      <c r="G35" s="134">
        <f t="shared" si="1"/>
        <v>0</v>
      </c>
    </row>
    <row r="36" spans="1:7" ht="38.25">
      <c r="A36" s="136" t="s">
        <v>1398</v>
      </c>
      <c r="B36" s="135" t="s">
        <v>1379</v>
      </c>
      <c r="C36" s="6" t="s">
        <v>1397</v>
      </c>
      <c r="D36" s="7" t="s">
        <v>320</v>
      </c>
      <c r="E36" s="8">
        <v>233</v>
      </c>
      <c r="F36" s="10">
        <v>0</v>
      </c>
      <c r="G36" s="134">
        <f t="shared" si="1"/>
        <v>0</v>
      </c>
    </row>
    <row r="37" spans="1:7" ht="25.5">
      <c r="A37" s="136" t="s">
        <v>1396</v>
      </c>
      <c r="B37" s="135" t="s">
        <v>1379</v>
      </c>
      <c r="C37" s="6" t="s">
        <v>1395</v>
      </c>
      <c r="D37" s="7" t="s">
        <v>320</v>
      </c>
      <c r="E37" s="8">
        <v>845</v>
      </c>
      <c r="F37" s="10">
        <v>0</v>
      </c>
      <c r="G37" s="134">
        <f t="shared" si="1"/>
        <v>0</v>
      </c>
    </row>
    <row r="38" spans="1:7" ht="25.5">
      <c r="A38" s="136" t="s">
        <v>1394</v>
      </c>
      <c r="B38" s="135" t="s">
        <v>1379</v>
      </c>
      <c r="C38" s="6" t="s">
        <v>1393</v>
      </c>
      <c r="D38" s="7" t="s">
        <v>320</v>
      </c>
      <c r="E38" s="9">
        <v>1000</v>
      </c>
      <c r="F38" s="10">
        <v>0</v>
      </c>
      <c r="G38" s="134">
        <f t="shared" si="1"/>
        <v>0</v>
      </c>
    </row>
    <row r="39" spans="1:7" ht="38.25">
      <c r="A39" s="136" t="s">
        <v>1392</v>
      </c>
      <c r="B39" s="135" t="s">
        <v>1379</v>
      </c>
      <c r="C39" s="6" t="s">
        <v>1391</v>
      </c>
      <c r="D39" s="7" t="s">
        <v>320</v>
      </c>
      <c r="E39" s="8">
        <v>373</v>
      </c>
      <c r="F39" s="10">
        <v>0</v>
      </c>
      <c r="G39" s="134">
        <f t="shared" si="1"/>
        <v>0</v>
      </c>
    </row>
    <row r="40" spans="1:7" ht="25.5">
      <c r="A40" s="136" t="s">
        <v>1390</v>
      </c>
      <c r="B40" s="135" t="s">
        <v>1379</v>
      </c>
      <c r="C40" s="6" t="s">
        <v>1389</v>
      </c>
      <c r="D40" s="7" t="s">
        <v>320</v>
      </c>
      <c r="E40" s="8">
        <v>187</v>
      </c>
      <c r="F40" s="10">
        <v>0</v>
      </c>
      <c r="G40" s="134">
        <f t="shared" si="1"/>
        <v>0</v>
      </c>
    </row>
    <row r="41" spans="1:7" ht="25.5">
      <c r="A41" s="136" t="s">
        <v>1388</v>
      </c>
      <c r="B41" s="135" t="s">
        <v>1379</v>
      </c>
      <c r="C41" s="6" t="s">
        <v>1387</v>
      </c>
      <c r="D41" s="7" t="s">
        <v>320</v>
      </c>
      <c r="E41" s="8">
        <v>187</v>
      </c>
      <c r="F41" s="10">
        <v>0</v>
      </c>
      <c r="G41" s="134">
        <f t="shared" si="1"/>
        <v>0</v>
      </c>
    </row>
    <row r="42" spans="1:7" ht="25.5">
      <c r="A42" s="136" t="s">
        <v>1386</v>
      </c>
      <c r="B42" s="135" t="s">
        <v>1379</v>
      </c>
      <c r="C42" s="6" t="s">
        <v>1385</v>
      </c>
      <c r="D42" s="7" t="s">
        <v>320</v>
      </c>
      <c r="E42" s="8">
        <v>178</v>
      </c>
      <c r="F42" s="10">
        <v>0</v>
      </c>
      <c r="G42" s="134">
        <f t="shared" si="1"/>
        <v>0</v>
      </c>
    </row>
    <row r="43" spans="1:7" ht="25.5">
      <c r="A43" s="136" t="s">
        <v>1384</v>
      </c>
      <c r="B43" s="135" t="s">
        <v>1379</v>
      </c>
      <c r="C43" s="6" t="s">
        <v>1383</v>
      </c>
      <c r="D43" s="7" t="s">
        <v>320</v>
      </c>
      <c r="E43" s="8">
        <v>178</v>
      </c>
      <c r="F43" s="10">
        <v>0</v>
      </c>
      <c r="G43" s="134">
        <f t="shared" si="1"/>
        <v>0</v>
      </c>
    </row>
    <row r="44" spans="1:7" ht="25.5">
      <c r="A44" s="136" t="s">
        <v>1382</v>
      </c>
      <c r="B44" s="135" t="s">
        <v>1379</v>
      </c>
      <c r="C44" s="6" t="s">
        <v>1381</v>
      </c>
      <c r="D44" s="7" t="s">
        <v>320</v>
      </c>
      <c r="E44" s="8">
        <v>116</v>
      </c>
      <c r="F44" s="10">
        <v>0</v>
      </c>
      <c r="G44" s="134">
        <f t="shared" si="1"/>
        <v>0</v>
      </c>
    </row>
    <row r="45" spans="1:7" ht="25.5">
      <c r="A45" s="136" t="s">
        <v>1380</v>
      </c>
      <c r="B45" s="135" t="s">
        <v>1379</v>
      </c>
      <c r="C45" s="6" t="s">
        <v>1378</v>
      </c>
      <c r="D45" s="7" t="s">
        <v>320</v>
      </c>
      <c r="E45" s="8">
        <v>6</v>
      </c>
      <c r="F45" s="10">
        <v>0</v>
      </c>
      <c r="G45" s="134">
        <f t="shared" si="1"/>
        <v>0</v>
      </c>
    </row>
    <row r="46" spans="1:7" ht="12" customHeight="1">
      <c r="A46" s="412" t="s">
        <v>386</v>
      </c>
      <c r="B46" s="413"/>
      <c r="C46" s="413"/>
      <c r="D46" s="413"/>
      <c r="E46" s="413"/>
      <c r="F46" s="414"/>
      <c r="G46" s="309">
        <f>SUM(G7:G45)</f>
        <v>0</v>
      </c>
    </row>
    <row r="47" spans="1:7" ht="22.5" customHeight="1"/>
    <row r="48" spans="1:7" ht="36.75" customHeight="1"/>
  </sheetData>
  <mergeCells count="5">
    <mergeCell ref="A1:G1"/>
    <mergeCell ref="A2:G3"/>
    <mergeCell ref="A4:G4"/>
    <mergeCell ref="C6:G6"/>
    <mergeCell ref="A46:F46"/>
  </mergeCells>
  <pageMargins left="0.98425196850393704" right="0.51181102362204722" top="0.39370078740157483" bottom="0.39370078740157483" header="0.31496062992125984" footer="0.31496062992125984"/>
  <pageSetup paperSize="9" scale="75" fitToHeight="100" orientation="portrait" errors="blank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3D1BA-18ED-4052-A1D1-E48D9EC0F0B3}">
  <sheetPr>
    <tabColor rgb="FF00B050"/>
  </sheetPr>
  <dimension ref="A1:K59"/>
  <sheetViews>
    <sheetView zoomScale="80" zoomScaleNormal="80" zoomScaleSheetLayoutView="130" workbookViewId="0">
      <selection activeCell="K8" sqref="K8"/>
    </sheetView>
  </sheetViews>
  <sheetFormatPr defaultRowHeight="12.75"/>
  <cols>
    <col min="1" max="1" width="4.7109375" style="156" customWidth="1"/>
    <col min="2" max="2" width="12.5703125" style="156" customWidth="1"/>
    <col min="3" max="3" width="57.85546875" style="157" customWidth="1"/>
    <col min="4" max="4" width="9.42578125" style="156" customWidth="1"/>
    <col min="5" max="5" width="9.7109375" style="155" customWidth="1"/>
    <col min="6" max="6" width="10.5703125" style="155" customWidth="1"/>
    <col min="7" max="7" width="14.28515625" style="154" customWidth="1"/>
    <col min="8" max="16384" width="9.140625" style="153"/>
  </cols>
  <sheetData>
    <row r="1" spans="1:7" ht="24.95" customHeight="1">
      <c r="A1" s="497" t="s">
        <v>387</v>
      </c>
      <c r="B1" s="497"/>
      <c r="C1" s="497"/>
      <c r="D1" s="497"/>
      <c r="E1" s="497"/>
      <c r="F1" s="497"/>
      <c r="G1" s="497"/>
    </row>
    <row r="2" spans="1:7" ht="51.75" customHeight="1">
      <c r="A2" s="498" t="s">
        <v>1765</v>
      </c>
      <c r="B2" s="498"/>
      <c r="C2" s="498"/>
      <c r="D2" s="498"/>
      <c r="E2" s="498"/>
      <c r="F2" s="498"/>
      <c r="G2" s="498"/>
    </row>
    <row r="3" spans="1:7" ht="24.95" customHeight="1" thickBot="1">
      <c r="A3" s="494" t="s">
        <v>1545</v>
      </c>
      <c r="B3" s="495"/>
      <c r="C3" s="495"/>
      <c r="D3" s="495"/>
      <c r="E3" s="496"/>
      <c r="F3" s="496"/>
      <c r="G3" s="496"/>
    </row>
    <row r="4" spans="1:7" ht="45" hidden="1" customHeight="1" thickBot="1">
      <c r="A4" s="235"/>
      <c r="B4" s="235"/>
      <c r="C4" s="235"/>
      <c r="D4" s="235"/>
      <c r="E4" s="499" t="s">
        <v>1544</v>
      </c>
      <c r="F4" s="500"/>
      <c r="G4" s="501"/>
    </row>
    <row r="5" spans="1:7" ht="39.950000000000003" customHeight="1" thickTop="1">
      <c r="A5" s="234" t="s">
        <v>19</v>
      </c>
      <c r="B5" s="232" t="s">
        <v>1543</v>
      </c>
      <c r="C5" s="233" t="s">
        <v>502</v>
      </c>
      <c r="D5" s="232" t="s">
        <v>1542</v>
      </c>
      <c r="E5" s="231" t="s">
        <v>1541</v>
      </c>
      <c r="F5" s="230" t="s">
        <v>1540</v>
      </c>
      <c r="G5" s="229" t="s">
        <v>1539</v>
      </c>
    </row>
    <row r="6" spans="1:7" s="223" customFormat="1" ht="20.100000000000001" customHeight="1" thickBot="1">
      <c r="A6" s="228">
        <v>1</v>
      </c>
      <c r="B6" s="227">
        <v>2</v>
      </c>
      <c r="C6" s="226">
        <v>3</v>
      </c>
      <c r="D6" s="226">
        <v>4</v>
      </c>
      <c r="E6" s="226">
        <v>5</v>
      </c>
      <c r="F6" s="226">
        <v>6</v>
      </c>
      <c r="G6" s="225">
        <v>7</v>
      </c>
    </row>
    <row r="7" spans="1:7" s="223" customFormat="1" ht="24.95" customHeight="1" thickTop="1" thickBot="1">
      <c r="A7" s="188"/>
      <c r="B7" s="224"/>
      <c r="C7" s="187" t="s">
        <v>1538</v>
      </c>
      <c r="D7" s="186"/>
      <c r="E7" s="185"/>
      <c r="F7" s="184"/>
      <c r="G7" s="183"/>
    </row>
    <row r="8" spans="1:7" ht="35.1" customHeight="1" thickTop="1">
      <c r="A8" s="222">
        <v>1</v>
      </c>
      <c r="B8" s="220" t="s">
        <v>1537</v>
      </c>
      <c r="C8" s="221" t="s">
        <v>1536</v>
      </c>
      <c r="D8" s="220" t="s">
        <v>42</v>
      </c>
      <c r="E8" s="219">
        <v>185</v>
      </c>
      <c r="F8" s="218">
        <v>0</v>
      </c>
      <c r="G8" s="217">
        <f>ROUND(E8*$F8,2)</f>
        <v>0</v>
      </c>
    </row>
    <row r="9" spans="1:7" ht="45" customHeight="1">
      <c r="A9" s="182">
        <v>2</v>
      </c>
      <c r="B9" s="212" t="s">
        <v>1528</v>
      </c>
      <c r="C9" s="211" t="s">
        <v>1527</v>
      </c>
      <c r="D9" s="192" t="s">
        <v>400</v>
      </c>
      <c r="E9" s="214">
        <f>185*6</f>
        <v>1110</v>
      </c>
      <c r="F9" s="208">
        <v>0</v>
      </c>
      <c r="G9" s="189">
        <f>ROUND(E9*F9,2)</f>
        <v>0</v>
      </c>
    </row>
    <row r="10" spans="1:7" ht="30" customHeight="1" thickBot="1">
      <c r="A10" s="182">
        <v>3</v>
      </c>
      <c r="B10" s="212" t="s">
        <v>1526</v>
      </c>
      <c r="C10" s="211" t="s">
        <v>1525</v>
      </c>
      <c r="D10" s="212" t="s">
        <v>1488</v>
      </c>
      <c r="E10" s="214">
        <v>350</v>
      </c>
      <c r="F10" s="208">
        <v>0</v>
      </c>
      <c r="G10" s="189">
        <f>ROUND(E10*F10,2)</f>
        <v>0</v>
      </c>
    </row>
    <row r="11" spans="1:7" s="161" customFormat="1" ht="24.95" customHeight="1" thickTop="1" thickBot="1">
      <c r="A11" s="176"/>
      <c r="B11" s="175"/>
      <c r="C11" s="174" t="s">
        <v>1524</v>
      </c>
      <c r="D11" s="173"/>
      <c r="E11" s="172"/>
      <c r="F11" s="171"/>
      <c r="G11" s="170">
        <f>SUM(G8:G10)</f>
        <v>0</v>
      </c>
    </row>
    <row r="12" spans="1:7" s="161" customFormat="1" ht="24.95" customHeight="1" thickTop="1" thickBot="1">
      <c r="A12" s="188"/>
      <c r="B12" s="186"/>
      <c r="C12" s="187" t="s">
        <v>1523</v>
      </c>
      <c r="D12" s="186"/>
      <c r="E12" s="185"/>
      <c r="F12" s="184"/>
      <c r="G12" s="183"/>
    </row>
    <row r="13" spans="1:7" ht="54.95" customHeight="1" thickTop="1">
      <c r="A13" s="182">
        <f>A10+1</f>
        <v>4</v>
      </c>
      <c r="B13" s="212" t="s">
        <v>1522</v>
      </c>
      <c r="C13" s="213" t="s">
        <v>1521</v>
      </c>
      <c r="D13" s="210" t="s">
        <v>481</v>
      </c>
      <c r="E13" s="209">
        <f>(1185+338+213)*0.4</f>
        <v>694.40000000000009</v>
      </c>
      <c r="F13" s="208">
        <v>0</v>
      </c>
      <c r="G13" s="207">
        <f>ROUND(F13*E13,2)</f>
        <v>0</v>
      </c>
    </row>
    <row r="14" spans="1:7" ht="39.950000000000003" customHeight="1">
      <c r="A14" s="182">
        <f>A13+1</f>
        <v>5</v>
      </c>
      <c r="B14" s="212" t="s">
        <v>1520</v>
      </c>
      <c r="C14" s="211" t="s">
        <v>1519</v>
      </c>
      <c r="D14" s="210" t="s">
        <v>1516</v>
      </c>
      <c r="E14" s="209">
        <f>(1185+338+213)*0.4</f>
        <v>694.40000000000009</v>
      </c>
      <c r="F14" s="208">
        <v>0</v>
      </c>
      <c r="G14" s="207">
        <f>ROUND(F14*E14,2)</f>
        <v>0</v>
      </c>
    </row>
    <row r="15" spans="1:7" ht="45" customHeight="1" thickBot="1">
      <c r="A15" s="182">
        <f>A14+1</f>
        <v>6</v>
      </c>
      <c r="B15" s="212" t="s">
        <v>1518</v>
      </c>
      <c r="C15" s="211" t="s">
        <v>1517</v>
      </c>
      <c r="D15" s="210" t="s">
        <v>1516</v>
      </c>
      <c r="E15" s="209">
        <f>(1185+338+213)*0.4</f>
        <v>694.40000000000009</v>
      </c>
      <c r="F15" s="208">
        <v>0</v>
      </c>
      <c r="G15" s="207">
        <f>ROUND(F15*E15,2)</f>
        <v>0</v>
      </c>
    </row>
    <row r="16" spans="1:7" s="161" customFormat="1" ht="24.95" customHeight="1" thickTop="1" thickBot="1">
      <c r="A16" s="176"/>
      <c r="B16" s="175"/>
      <c r="C16" s="174" t="s">
        <v>1515</v>
      </c>
      <c r="D16" s="173"/>
      <c r="E16" s="172"/>
      <c r="F16" s="171"/>
      <c r="G16" s="170">
        <f>SUM(G13:G15)</f>
        <v>0</v>
      </c>
    </row>
    <row r="17" spans="1:11" s="161" customFormat="1" ht="24.95" customHeight="1" thickTop="1" thickBot="1">
      <c r="A17" s="188"/>
      <c r="B17" s="186"/>
      <c r="C17" s="187" t="s">
        <v>1514</v>
      </c>
      <c r="D17" s="186"/>
      <c r="E17" s="185"/>
      <c r="F17" s="184"/>
      <c r="G17" s="183"/>
    </row>
    <row r="18" spans="1:11" ht="45" customHeight="1" thickTop="1">
      <c r="A18" s="182">
        <f>A15+1</f>
        <v>7</v>
      </c>
      <c r="B18" s="205" t="s">
        <v>1513</v>
      </c>
      <c r="C18" s="206" t="s">
        <v>1512</v>
      </c>
      <c r="D18" s="205" t="s">
        <v>400</v>
      </c>
      <c r="E18" s="204">
        <f>1185+338+213</f>
        <v>1736</v>
      </c>
      <c r="F18" s="203">
        <v>0</v>
      </c>
      <c r="G18" s="202">
        <f t="shared" ref="G18:G24" si="0">ROUND(E18*F18,2)</f>
        <v>0</v>
      </c>
    </row>
    <row r="19" spans="1:11" ht="35.1" customHeight="1">
      <c r="A19" s="182">
        <f t="shared" ref="A19:A24" si="1">A18+1</f>
        <v>8</v>
      </c>
      <c r="B19" s="198" t="s">
        <v>1510</v>
      </c>
      <c r="C19" s="200" t="s">
        <v>1511</v>
      </c>
      <c r="D19" s="198" t="s">
        <v>400</v>
      </c>
      <c r="E19" s="197">
        <f>1736*2</f>
        <v>3472</v>
      </c>
      <c r="F19" s="196">
        <v>0</v>
      </c>
      <c r="G19" s="199">
        <f t="shared" si="0"/>
        <v>0</v>
      </c>
    </row>
    <row r="20" spans="1:11" ht="35.1" customHeight="1">
      <c r="A20" s="182">
        <f t="shared" si="1"/>
        <v>9</v>
      </c>
      <c r="B20" s="198" t="s">
        <v>1510</v>
      </c>
      <c r="C20" s="200" t="s">
        <v>1509</v>
      </c>
      <c r="D20" s="198" t="s">
        <v>400</v>
      </c>
      <c r="E20" s="197">
        <f>1736*2</f>
        <v>3472</v>
      </c>
      <c r="F20" s="196">
        <v>0</v>
      </c>
      <c r="G20" s="199">
        <f t="shared" si="0"/>
        <v>0</v>
      </c>
    </row>
    <row r="21" spans="1:11" ht="45" customHeight="1">
      <c r="A21" s="182">
        <v>10</v>
      </c>
      <c r="B21" s="198" t="s">
        <v>1507</v>
      </c>
      <c r="C21" s="200" t="s">
        <v>1508</v>
      </c>
      <c r="D21" s="198" t="s">
        <v>1488</v>
      </c>
      <c r="E21" s="197">
        <v>1000</v>
      </c>
      <c r="F21" s="196">
        <v>0</v>
      </c>
      <c r="G21" s="199">
        <f t="shared" si="0"/>
        <v>0</v>
      </c>
    </row>
    <row r="22" spans="1:11" ht="45" customHeight="1">
      <c r="A22" s="182">
        <v>11</v>
      </c>
      <c r="B22" s="198" t="s">
        <v>1502</v>
      </c>
      <c r="C22" s="200" t="s">
        <v>1505</v>
      </c>
      <c r="D22" s="198" t="s">
        <v>400</v>
      </c>
      <c r="E22" s="197">
        <v>1000</v>
      </c>
      <c r="F22" s="196">
        <v>0</v>
      </c>
      <c r="G22" s="199">
        <f t="shared" si="0"/>
        <v>0</v>
      </c>
    </row>
    <row r="23" spans="1:11" ht="45" customHeight="1">
      <c r="A23" s="182">
        <v>12</v>
      </c>
      <c r="B23" s="198" t="s">
        <v>1502</v>
      </c>
      <c r="C23" s="200" t="s">
        <v>1504</v>
      </c>
      <c r="D23" s="198" t="s">
        <v>55</v>
      </c>
      <c r="E23" s="197">
        <f>1000+385*0.5+338+213</f>
        <v>1743.5</v>
      </c>
      <c r="F23" s="196">
        <v>0</v>
      </c>
      <c r="G23" s="199">
        <f t="shared" si="0"/>
        <v>0</v>
      </c>
      <c r="K23" s="201"/>
    </row>
    <row r="24" spans="1:11" ht="45" customHeight="1" thickBot="1">
      <c r="A24" s="182">
        <f t="shared" si="1"/>
        <v>13</v>
      </c>
      <c r="B24" s="198" t="s">
        <v>1502</v>
      </c>
      <c r="C24" s="200" t="s">
        <v>1503</v>
      </c>
      <c r="D24" s="198" t="s">
        <v>55</v>
      </c>
      <c r="E24" s="197">
        <f>338+213</f>
        <v>551</v>
      </c>
      <c r="F24" s="196">
        <v>0</v>
      </c>
      <c r="G24" s="199">
        <f t="shared" si="0"/>
        <v>0</v>
      </c>
      <c r="K24" s="201"/>
    </row>
    <row r="25" spans="1:11" s="161" customFormat="1" ht="24.95" customHeight="1" thickTop="1" thickBot="1">
      <c r="A25" s="176"/>
      <c r="B25" s="175"/>
      <c r="C25" s="174" t="s">
        <v>1500</v>
      </c>
      <c r="D25" s="173"/>
      <c r="E25" s="172"/>
      <c r="F25" s="171"/>
      <c r="G25" s="170">
        <f>SUM(G18:G24)</f>
        <v>0</v>
      </c>
    </row>
    <row r="26" spans="1:11" s="161" customFormat="1" ht="24.95" customHeight="1" thickTop="1" thickBot="1">
      <c r="A26" s="188"/>
      <c r="B26" s="186"/>
      <c r="C26" s="187" t="s">
        <v>1499</v>
      </c>
      <c r="D26" s="186"/>
      <c r="E26" s="185"/>
      <c r="F26" s="184"/>
      <c r="G26" s="183"/>
    </row>
    <row r="27" spans="1:11" ht="45" customHeight="1" thickTop="1">
      <c r="A27" s="182">
        <v>14</v>
      </c>
      <c r="B27" s="198" t="s">
        <v>1497</v>
      </c>
      <c r="C27" s="200" t="s">
        <v>1498</v>
      </c>
      <c r="D27" s="198" t="s">
        <v>400</v>
      </c>
      <c r="E27" s="197">
        <v>1000</v>
      </c>
      <c r="F27" s="196">
        <v>0</v>
      </c>
      <c r="G27" s="199">
        <f t="shared" ref="G27:G29" si="2">ROUND(E27*F27,2)</f>
        <v>0</v>
      </c>
    </row>
    <row r="28" spans="1:11" ht="45" customHeight="1">
      <c r="A28" s="182">
        <v>15</v>
      </c>
      <c r="B28" s="198" t="s">
        <v>1494</v>
      </c>
      <c r="C28" s="200" t="s">
        <v>1493</v>
      </c>
      <c r="D28" s="198" t="s">
        <v>1488</v>
      </c>
      <c r="E28" s="197">
        <v>1000</v>
      </c>
      <c r="F28" s="196">
        <v>0</v>
      </c>
      <c r="G28" s="199">
        <f t="shared" si="2"/>
        <v>0</v>
      </c>
    </row>
    <row r="29" spans="1:11" ht="54.95" customHeight="1" thickBot="1">
      <c r="A29" s="182">
        <f t="shared" ref="A29" si="3">A28+1</f>
        <v>16</v>
      </c>
      <c r="B29" s="198" t="s">
        <v>1492</v>
      </c>
      <c r="C29" s="200" t="s">
        <v>1491</v>
      </c>
      <c r="D29" s="198" t="s">
        <v>1488</v>
      </c>
      <c r="E29" s="197">
        <f>338+213</f>
        <v>551</v>
      </c>
      <c r="F29" s="196">
        <v>0</v>
      </c>
      <c r="G29" s="199">
        <f t="shared" si="2"/>
        <v>0</v>
      </c>
    </row>
    <row r="30" spans="1:11" s="161" customFormat="1" ht="24.95" customHeight="1" thickTop="1" thickBot="1">
      <c r="A30" s="176"/>
      <c r="B30" s="175"/>
      <c r="C30" s="174" t="s">
        <v>1487</v>
      </c>
      <c r="D30" s="173"/>
      <c r="E30" s="172"/>
      <c r="F30" s="171"/>
      <c r="G30" s="170">
        <f>SUM(G27:G29)</f>
        <v>0</v>
      </c>
    </row>
    <row r="31" spans="1:11" s="161" customFormat="1" ht="24.95" customHeight="1" thickTop="1" thickBot="1">
      <c r="A31" s="188"/>
      <c r="B31" s="186"/>
      <c r="C31" s="187" t="s">
        <v>1486</v>
      </c>
      <c r="D31" s="186"/>
      <c r="E31" s="185"/>
      <c r="F31" s="184"/>
      <c r="G31" s="183"/>
    </row>
    <row r="32" spans="1:11" ht="35.1" customHeight="1" thickTop="1">
      <c r="A32" s="182">
        <v>17</v>
      </c>
      <c r="B32" s="180" t="s">
        <v>1467</v>
      </c>
      <c r="C32" s="181" t="s">
        <v>1485</v>
      </c>
      <c r="D32" s="180" t="s">
        <v>400</v>
      </c>
      <c r="E32" s="179">
        <v>3</v>
      </c>
      <c r="F32" s="178">
        <v>0</v>
      </c>
      <c r="G32" s="177">
        <f>ROUND(E32*$F32,2)</f>
        <v>0</v>
      </c>
    </row>
    <row r="33" spans="1:7" ht="35.1" customHeight="1">
      <c r="A33" s="182">
        <f>A32+1</f>
        <v>18</v>
      </c>
      <c r="B33" s="180" t="s">
        <v>1467</v>
      </c>
      <c r="C33" s="181" t="s">
        <v>1484</v>
      </c>
      <c r="D33" s="180" t="s">
        <v>400</v>
      </c>
      <c r="E33" s="179">
        <v>4</v>
      </c>
      <c r="F33" s="178">
        <v>0</v>
      </c>
      <c r="G33" s="177">
        <f>ROUND(E33*$F33,2)</f>
        <v>0</v>
      </c>
    </row>
    <row r="34" spans="1:7" ht="35.1" customHeight="1">
      <c r="A34" s="182">
        <f>A33+1</f>
        <v>19</v>
      </c>
      <c r="B34" s="180" t="s">
        <v>1483</v>
      </c>
      <c r="C34" s="181" t="s">
        <v>1482</v>
      </c>
      <c r="D34" s="198" t="s">
        <v>30</v>
      </c>
      <c r="E34" s="197">
        <v>7</v>
      </c>
      <c r="F34" s="196">
        <v>0</v>
      </c>
      <c r="G34" s="195">
        <f>ROUND(E34*$F34,2)</f>
        <v>0</v>
      </c>
    </row>
    <row r="35" spans="1:7" ht="35.1" customHeight="1" thickBot="1">
      <c r="A35" s="182">
        <f>A34+1</f>
        <v>20</v>
      </c>
      <c r="B35" s="180" t="s">
        <v>1481</v>
      </c>
      <c r="C35" s="181" t="s">
        <v>1480</v>
      </c>
      <c r="D35" s="198" t="s">
        <v>320</v>
      </c>
      <c r="E35" s="197">
        <v>7</v>
      </c>
      <c r="F35" s="196">
        <v>0</v>
      </c>
      <c r="G35" s="195">
        <f>ROUND(E35*$F35,2)</f>
        <v>0</v>
      </c>
    </row>
    <row r="36" spans="1:7" s="161" customFormat="1" ht="24.95" customHeight="1" thickTop="1" thickBot="1">
      <c r="A36" s="176"/>
      <c r="B36" s="175"/>
      <c r="C36" s="174" t="s">
        <v>1479</v>
      </c>
      <c r="D36" s="173"/>
      <c r="E36" s="172"/>
      <c r="F36" s="171"/>
      <c r="G36" s="170">
        <f>SUM(G32:G35)</f>
        <v>0</v>
      </c>
    </row>
    <row r="37" spans="1:7" s="161" customFormat="1" ht="24.95" customHeight="1" thickTop="1" thickBot="1">
      <c r="A37" s="188"/>
      <c r="B37" s="186"/>
      <c r="C37" s="187" t="s">
        <v>1478</v>
      </c>
      <c r="D37" s="186"/>
      <c r="E37" s="185"/>
      <c r="F37" s="184"/>
      <c r="G37" s="183"/>
    </row>
    <row r="38" spans="1:7" s="161" customFormat="1" ht="45" customHeight="1" thickTop="1">
      <c r="A38" s="182">
        <f>A35+1</f>
        <v>21</v>
      </c>
      <c r="B38" s="194" t="s">
        <v>1476</v>
      </c>
      <c r="C38" s="193" t="s">
        <v>1477</v>
      </c>
      <c r="D38" s="192" t="s">
        <v>1470</v>
      </c>
      <c r="E38" s="191">
        <v>102</v>
      </c>
      <c r="F38" s="190">
        <v>0</v>
      </c>
      <c r="G38" s="189">
        <f>ROUND(E38*$F38,2)</f>
        <v>0</v>
      </c>
    </row>
    <row r="39" spans="1:7" s="161" customFormat="1" ht="45" customHeight="1">
      <c r="A39" s="182">
        <f>A38+1</f>
        <v>22</v>
      </c>
      <c r="B39" s="194" t="s">
        <v>1476</v>
      </c>
      <c r="C39" s="193" t="s">
        <v>1475</v>
      </c>
      <c r="D39" s="192" t="s">
        <v>1470</v>
      </c>
      <c r="E39" s="191">
        <v>270</v>
      </c>
      <c r="F39" s="190">
        <v>0</v>
      </c>
      <c r="G39" s="189">
        <f>ROUND(E39*$F39,2)</f>
        <v>0</v>
      </c>
    </row>
    <row r="40" spans="1:7" s="161" customFormat="1" ht="45" customHeight="1">
      <c r="A40" s="182">
        <f>A39+1</f>
        <v>23</v>
      </c>
      <c r="B40" s="194" t="s">
        <v>1474</v>
      </c>
      <c r="C40" s="193" t="s">
        <v>1473</v>
      </c>
      <c r="D40" s="192" t="s">
        <v>1470</v>
      </c>
      <c r="E40" s="191">
        <v>185</v>
      </c>
      <c r="F40" s="190">
        <v>0</v>
      </c>
      <c r="G40" s="189">
        <f>ROUND(E40*$F40,2)</f>
        <v>0</v>
      </c>
    </row>
    <row r="41" spans="1:7" s="161" customFormat="1" ht="45" customHeight="1" thickBot="1">
      <c r="A41" s="182">
        <f>A40+1</f>
        <v>24</v>
      </c>
      <c r="B41" s="194" t="s">
        <v>1472</v>
      </c>
      <c r="C41" s="193" t="s">
        <v>1471</v>
      </c>
      <c r="D41" s="192" t="s">
        <v>1470</v>
      </c>
      <c r="E41" s="191">
        <v>370</v>
      </c>
      <c r="F41" s="190">
        <v>0</v>
      </c>
      <c r="G41" s="189">
        <f>ROUND(E41*$F41,2)</f>
        <v>0</v>
      </c>
    </row>
    <row r="42" spans="1:7" s="161" customFormat="1" ht="24.95" customHeight="1" thickTop="1" thickBot="1">
      <c r="A42" s="176"/>
      <c r="B42" s="175"/>
      <c r="C42" s="174" t="s">
        <v>1469</v>
      </c>
      <c r="D42" s="173"/>
      <c r="E42" s="172"/>
      <c r="F42" s="171"/>
      <c r="G42" s="170">
        <f>SUM(G38:G41)</f>
        <v>0</v>
      </c>
    </row>
    <row r="43" spans="1:7" s="161" customFormat="1" ht="24.95" customHeight="1" thickTop="1" thickBot="1">
      <c r="A43" s="188"/>
      <c r="B43" s="186"/>
      <c r="C43" s="187" t="s">
        <v>1468</v>
      </c>
      <c r="D43" s="186"/>
      <c r="E43" s="185"/>
      <c r="F43" s="184"/>
      <c r="G43" s="183"/>
    </row>
    <row r="44" spans="1:7" ht="35.1" customHeight="1" thickTop="1" thickBot="1">
      <c r="A44" s="182">
        <f>A41+1</f>
        <v>25</v>
      </c>
      <c r="B44" s="180" t="s">
        <v>1467</v>
      </c>
      <c r="C44" s="181" t="s">
        <v>1466</v>
      </c>
      <c r="D44" s="180" t="s">
        <v>400</v>
      </c>
      <c r="E44" s="179">
        <v>295</v>
      </c>
      <c r="F44" s="178">
        <v>0</v>
      </c>
      <c r="G44" s="177">
        <f>ROUND(E44*$F44,2)</f>
        <v>0</v>
      </c>
    </row>
    <row r="45" spans="1:7" s="161" customFormat="1" ht="24.95" customHeight="1" thickTop="1" thickBot="1">
      <c r="A45" s="176"/>
      <c r="B45" s="175"/>
      <c r="C45" s="174" t="s">
        <v>1465</v>
      </c>
      <c r="D45" s="173"/>
      <c r="E45" s="172"/>
      <c r="F45" s="171"/>
      <c r="G45" s="170">
        <f>SUM(G44:G44)</f>
        <v>0</v>
      </c>
    </row>
    <row r="46" spans="1:7" s="161" customFormat="1" ht="35.1" customHeight="1" thickTop="1">
      <c r="A46" s="502" t="s">
        <v>1464</v>
      </c>
      <c r="B46" s="503"/>
      <c r="C46" s="503"/>
      <c r="D46" s="503"/>
      <c r="E46" s="503"/>
      <c r="F46" s="504"/>
      <c r="G46" s="169">
        <f>G42+G36+G30+G25+G16+G11+G45</f>
        <v>0</v>
      </c>
    </row>
    <row r="47" spans="1:7" s="161" customFormat="1" ht="35.1" customHeight="1">
      <c r="A47" s="505" t="s">
        <v>1463</v>
      </c>
      <c r="B47" s="506"/>
      <c r="C47" s="506"/>
      <c r="D47" s="506"/>
      <c r="E47" s="506"/>
      <c r="F47" s="507"/>
      <c r="G47" s="168">
        <f>(G46*0.23)</f>
        <v>0</v>
      </c>
    </row>
    <row r="48" spans="1:7" s="161" customFormat="1" ht="35.1" customHeight="1" thickBot="1">
      <c r="A48" s="491" t="s">
        <v>1462</v>
      </c>
      <c r="B48" s="492"/>
      <c r="C48" s="492"/>
      <c r="D48" s="492"/>
      <c r="E48" s="492"/>
      <c r="F48" s="493"/>
      <c r="G48" s="167">
        <f>SUM(G46:G47)</f>
        <v>0</v>
      </c>
    </row>
    <row r="49" spans="1:7" s="161" customFormat="1" ht="11.25" customHeight="1" thickTop="1" thickBot="1">
      <c r="A49" s="330"/>
      <c r="B49" s="330"/>
      <c r="C49" s="330"/>
      <c r="D49" s="330"/>
      <c r="E49" s="330"/>
      <c r="F49" s="330"/>
      <c r="G49" s="331"/>
    </row>
    <row r="50" spans="1:7" s="161" customFormat="1" ht="24.95" customHeight="1" thickTop="1">
      <c r="A50" s="332"/>
      <c r="B50" s="333"/>
      <c r="C50" s="334" t="s">
        <v>1770</v>
      </c>
      <c r="D50" s="335" t="s">
        <v>1470</v>
      </c>
      <c r="E50" s="336">
        <v>185</v>
      </c>
      <c r="F50" s="337">
        <v>0</v>
      </c>
      <c r="G50" s="338">
        <f t="shared" ref="G50:G51" si="4">ROUND(E50*$F50,2)</f>
        <v>0</v>
      </c>
    </row>
    <row r="51" spans="1:7" s="161" customFormat="1" ht="24.95" customHeight="1" thickBot="1">
      <c r="A51" s="339"/>
      <c r="B51" s="340"/>
      <c r="C51" s="341" t="s">
        <v>1771</v>
      </c>
      <c r="D51" s="342" t="s">
        <v>1470</v>
      </c>
      <c r="E51" s="343">
        <v>185</v>
      </c>
      <c r="F51" s="344">
        <v>0</v>
      </c>
      <c r="G51" s="345">
        <f t="shared" si="4"/>
        <v>0</v>
      </c>
    </row>
    <row r="52" spans="1:7" s="161" customFormat="1" ht="11.25" customHeight="1" thickTop="1">
      <c r="A52" s="165"/>
      <c r="B52" s="165"/>
      <c r="C52" s="166"/>
      <c r="D52" s="165"/>
      <c r="E52" s="164"/>
      <c r="F52" s="163"/>
      <c r="G52" s="162"/>
    </row>
    <row r="53" spans="1:7" s="161" customFormat="1" ht="11.25" customHeight="1">
      <c r="A53" s="165"/>
      <c r="B53" s="165"/>
      <c r="C53" s="166"/>
      <c r="D53" s="165"/>
      <c r="E53" s="164"/>
      <c r="F53" s="163"/>
      <c r="G53" s="162"/>
    </row>
    <row r="54" spans="1:7">
      <c r="G54" s="159"/>
    </row>
    <row r="55" spans="1:7">
      <c r="D55" s="153"/>
      <c r="F55" s="160"/>
      <c r="G55" s="155"/>
    </row>
    <row r="56" spans="1:7">
      <c r="F56" s="159"/>
      <c r="G56" s="158"/>
    </row>
    <row r="57" spans="1:7">
      <c r="F57" s="159"/>
      <c r="G57" s="158"/>
    </row>
    <row r="58" spans="1:7">
      <c r="F58" s="159"/>
      <c r="G58" s="158"/>
    </row>
    <row r="59" spans="1:7">
      <c r="F59" s="159"/>
      <c r="G59" s="158"/>
    </row>
  </sheetData>
  <mergeCells count="7">
    <mergeCell ref="A48:F48"/>
    <mergeCell ref="A3:G3"/>
    <mergeCell ref="A1:G1"/>
    <mergeCell ref="A2:G2"/>
    <mergeCell ref="E4:G4"/>
    <mergeCell ref="A46:F46"/>
    <mergeCell ref="A47:F47"/>
  </mergeCells>
  <pageMargins left="0.55118110236220474" right="0.19685039370078741" top="0.51181102362204722" bottom="0.47244094488188981" header="0.31496062992125984" footer="0.31496062992125984"/>
  <pageSetup paperSize="9" scale="80" orientation="portrait" horizontalDpi="4294967293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0D7BE-5031-4DC4-BA7E-F720430B9117}">
  <dimension ref="A1:G181"/>
  <sheetViews>
    <sheetView workbookViewId="0">
      <selection activeCell="A2" sqref="A2:G3"/>
    </sheetView>
  </sheetViews>
  <sheetFormatPr defaultRowHeight="15"/>
  <cols>
    <col min="1" max="1" width="7.7109375" style="11" customWidth="1"/>
    <col min="2" max="2" width="13" style="11" customWidth="1"/>
    <col min="3" max="3" width="36.85546875" customWidth="1"/>
    <col min="4" max="4" width="8" customWidth="1"/>
    <col min="5" max="5" width="10.85546875" customWidth="1"/>
    <col min="6" max="6" width="12.140625" customWidth="1"/>
    <col min="7" max="7" width="16.5703125" customWidth="1"/>
  </cols>
  <sheetData>
    <row r="1" spans="1:7" ht="23.25" customHeight="1">
      <c r="A1" s="406" t="s">
        <v>1762</v>
      </c>
      <c r="B1" s="406"/>
      <c r="C1" s="406"/>
      <c r="D1" s="406"/>
      <c r="E1" s="406"/>
      <c r="F1" s="406"/>
      <c r="G1" s="406"/>
    </row>
    <row r="2" spans="1:7" ht="15" customHeight="1">
      <c r="A2" s="407" t="s">
        <v>1779</v>
      </c>
      <c r="B2" s="407"/>
      <c r="C2" s="407"/>
      <c r="D2" s="407"/>
      <c r="E2" s="407"/>
      <c r="F2" s="407"/>
      <c r="G2" s="407"/>
    </row>
    <row r="3" spans="1:7" ht="15" customHeight="1">
      <c r="A3" s="407"/>
      <c r="B3" s="407"/>
      <c r="C3" s="407"/>
      <c r="D3" s="407"/>
      <c r="E3" s="407"/>
      <c r="F3" s="407"/>
      <c r="G3" s="407"/>
    </row>
    <row r="4" spans="1:7" ht="18" customHeight="1">
      <c r="A4" s="408" t="s">
        <v>18</v>
      </c>
      <c r="B4" s="408"/>
      <c r="C4" s="408"/>
      <c r="D4" s="408"/>
      <c r="E4" s="408"/>
      <c r="F4" s="408"/>
      <c r="G4" s="408"/>
    </row>
    <row r="5" spans="1:7" ht="25.5">
      <c r="A5" s="5" t="s">
        <v>19</v>
      </c>
      <c r="B5" s="5" t="s">
        <v>20</v>
      </c>
      <c r="C5" s="5" t="s">
        <v>21</v>
      </c>
      <c r="D5" s="5" t="s">
        <v>22</v>
      </c>
      <c r="E5" s="5" t="s">
        <v>23</v>
      </c>
      <c r="F5" s="5" t="s">
        <v>24</v>
      </c>
      <c r="G5" s="5" t="s">
        <v>1</v>
      </c>
    </row>
    <row r="6" spans="1:7">
      <c r="A6" s="268" t="s">
        <v>25</v>
      </c>
      <c r="B6" s="269"/>
      <c r="C6" s="409" t="s">
        <v>26</v>
      </c>
      <c r="D6" s="410"/>
      <c r="E6" s="410"/>
      <c r="F6" s="410"/>
      <c r="G6" s="411"/>
    </row>
    <row r="7" spans="1:7" ht="36.75" customHeight="1">
      <c r="A7" s="270" t="s">
        <v>27</v>
      </c>
      <c r="B7" s="271" t="s">
        <v>28</v>
      </c>
      <c r="C7" s="272" t="s">
        <v>29</v>
      </c>
      <c r="D7" s="273" t="s">
        <v>30</v>
      </c>
      <c r="E7" s="274">
        <v>40</v>
      </c>
      <c r="F7" s="274">
        <v>0</v>
      </c>
      <c r="G7" s="275">
        <f>E7*F7</f>
        <v>0</v>
      </c>
    </row>
    <row r="8" spans="1:7" ht="35.25" customHeight="1">
      <c r="A8" s="270" t="s">
        <v>31</v>
      </c>
      <c r="B8" s="271" t="s">
        <v>28</v>
      </c>
      <c r="C8" s="272" t="s">
        <v>32</v>
      </c>
      <c r="D8" s="273" t="s">
        <v>30</v>
      </c>
      <c r="E8" s="274">
        <v>9</v>
      </c>
      <c r="F8" s="274">
        <v>0</v>
      </c>
      <c r="G8" s="275">
        <f>E8*F8</f>
        <v>0</v>
      </c>
    </row>
    <row r="9" spans="1:7" ht="34.5" customHeight="1">
      <c r="A9" s="270" t="s">
        <v>33</v>
      </c>
      <c r="B9" s="271" t="s">
        <v>28</v>
      </c>
      <c r="C9" s="272" t="s">
        <v>34</v>
      </c>
      <c r="D9" s="273" t="s">
        <v>30</v>
      </c>
      <c r="E9" s="274">
        <v>2</v>
      </c>
      <c r="F9" s="274">
        <v>0</v>
      </c>
      <c r="G9" s="275">
        <f>E9*F9</f>
        <v>0</v>
      </c>
    </row>
    <row r="10" spans="1:7" ht="18" customHeight="1">
      <c r="A10" s="268" t="s">
        <v>35</v>
      </c>
      <c r="B10" s="269"/>
      <c r="C10" s="300" t="s">
        <v>36</v>
      </c>
      <c r="D10" s="301"/>
      <c r="E10" s="301"/>
      <c r="F10" s="301"/>
      <c r="G10" s="302"/>
    </row>
    <row r="11" spans="1:7" ht="32.25" customHeight="1">
      <c r="A11" s="268" t="s">
        <v>37</v>
      </c>
      <c r="B11" s="269"/>
      <c r="C11" s="300" t="s">
        <v>38</v>
      </c>
      <c r="D11" s="301"/>
      <c r="E11" s="301"/>
      <c r="F11" s="301"/>
      <c r="G11" s="302"/>
    </row>
    <row r="12" spans="1:7" ht="62.25" customHeight="1">
      <c r="A12" s="270" t="s">
        <v>39</v>
      </c>
      <c r="B12" s="271" t="s">
        <v>40</v>
      </c>
      <c r="C12" s="272" t="s">
        <v>41</v>
      </c>
      <c r="D12" s="273" t="s">
        <v>42</v>
      </c>
      <c r="E12" s="274">
        <v>1168</v>
      </c>
      <c r="F12" s="274">
        <v>0</v>
      </c>
      <c r="G12" s="275">
        <f t="shared" ref="G12:G75" si="0">E12*F12</f>
        <v>0</v>
      </c>
    </row>
    <row r="13" spans="1:7" ht="43.5" customHeight="1">
      <c r="A13" s="270" t="s">
        <v>43</v>
      </c>
      <c r="B13" s="271" t="s">
        <v>40</v>
      </c>
      <c r="C13" s="272" t="s">
        <v>44</v>
      </c>
      <c r="D13" s="273" t="s">
        <v>42</v>
      </c>
      <c r="E13" s="274">
        <v>2726</v>
      </c>
      <c r="F13" s="274">
        <v>0</v>
      </c>
      <c r="G13" s="275">
        <f t="shared" si="0"/>
        <v>0</v>
      </c>
    </row>
    <row r="14" spans="1:7" ht="65.25" customHeight="1">
      <c r="A14" s="270" t="s">
        <v>45</v>
      </c>
      <c r="B14" s="271" t="s">
        <v>40</v>
      </c>
      <c r="C14" s="272" t="s">
        <v>46</v>
      </c>
      <c r="D14" s="273" t="s">
        <v>42</v>
      </c>
      <c r="E14" s="274">
        <v>840</v>
      </c>
      <c r="F14" s="274">
        <v>0</v>
      </c>
      <c r="G14" s="275">
        <f t="shared" si="0"/>
        <v>0</v>
      </c>
    </row>
    <row r="15" spans="1:7" ht="49.5" customHeight="1">
      <c r="A15" s="270" t="s">
        <v>47</v>
      </c>
      <c r="B15" s="271" t="s">
        <v>40</v>
      </c>
      <c r="C15" s="272" t="s">
        <v>48</v>
      </c>
      <c r="D15" s="273" t="s">
        <v>42</v>
      </c>
      <c r="E15" s="274">
        <v>1958</v>
      </c>
      <c r="F15" s="274">
        <v>0</v>
      </c>
      <c r="G15" s="275">
        <f t="shared" si="0"/>
        <v>0</v>
      </c>
    </row>
    <row r="16" spans="1:7" ht="58.5" customHeight="1">
      <c r="A16" s="270" t="s">
        <v>49</v>
      </c>
      <c r="B16" s="271" t="s">
        <v>40</v>
      </c>
      <c r="C16" s="272" t="s">
        <v>50</v>
      </c>
      <c r="D16" s="273" t="s">
        <v>42</v>
      </c>
      <c r="E16" s="274">
        <v>436</v>
      </c>
      <c r="F16" s="274">
        <v>0</v>
      </c>
      <c r="G16" s="275">
        <f t="shared" si="0"/>
        <v>0</v>
      </c>
    </row>
    <row r="17" spans="1:7" ht="45.75" customHeight="1">
      <c r="A17" s="270" t="s">
        <v>51</v>
      </c>
      <c r="B17" s="271" t="s">
        <v>40</v>
      </c>
      <c r="C17" s="272" t="s">
        <v>52</v>
      </c>
      <c r="D17" s="273" t="s">
        <v>42</v>
      </c>
      <c r="E17" s="274">
        <v>1018</v>
      </c>
      <c r="F17" s="274">
        <v>0</v>
      </c>
      <c r="G17" s="275">
        <f t="shared" si="0"/>
        <v>0</v>
      </c>
    </row>
    <row r="18" spans="1:7" ht="50.25" customHeight="1">
      <c r="A18" s="270" t="s">
        <v>53</v>
      </c>
      <c r="B18" s="271" t="s">
        <v>40</v>
      </c>
      <c r="C18" s="272" t="s">
        <v>54</v>
      </c>
      <c r="D18" s="273" t="s">
        <v>55</v>
      </c>
      <c r="E18" s="274">
        <v>8019</v>
      </c>
      <c r="F18" s="274">
        <v>0</v>
      </c>
      <c r="G18" s="275">
        <f t="shared" si="0"/>
        <v>0</v>
      </c>
    </row>
    <row r="19" spans="1:7" ht="59.25" customHeight="1">
      <c r="A19" s="270" t="s">
        <v>56</v>
      </c>
      <c r="B19" s="271" t="s">
        <v>40</v>
      </c>
      <c r="C19" s="272" t="s">
        <v>57</v>
      </c>
      <c r="D19" s="273" t="s">
        <v>55</v>
      </c>
      <c r="E19" s="274">
        <v>2072</v>
      </c>
      <c r="F19" s="274">
        <v>0</v>
      </c>
      <c r="G19" s="275">
        <f t="shared" si="0"/>
        <v>0</v>
      </c>
    </row>
    <row r="20" spans="1:7" ht="49.5" customHeight="1">
      <c r="A20" s="270" t="s">
        <v>58</v>
      </c>
      <c r="B20" s="271" t="s">
        <v>40</v>
      </c>
      <c r="C20" s="272" t="s">
        <v>59</v>
      </c>
      <c r="D20" s="273" t="s">
        <v>55</v>
      </c>
      <c r="E20" s="274">
        <v>4969</v>
      </c>
      <c r="F20" s="274">
        <v>0</v>
      </c>
      <c r="G20" s="275">
        <f t="shared" si="0"/>
        <v>0</v>
      </c>
    </row>
    <row r="21" spans="1:7" ht="63" customHeight="1">
      <c r="A21" s="270" t="s">
        <v>60</v>
      </c>
      <c r="B21" s="271" t="s">
        <v>40</v>
      </c>
      <c r="C21" s="272" t="s">
        <v>61</v>
      </c>
      <c r="D21" s="273" t="s">
        <v>55</v>
      </c>
      <c r="E21" s="274">
        <v>4969</v>
      </c>
      <c r="F21" s="274">
        <v>0</v>
      </c>
      <c r="G21" s="275">
        <f t="shared" si="0"/>
        <v>0</v>
      </c>
    </row>
    <row r="22" spans="1:7" ht="56.25" customHeight="1">
      <c r="A22" s="270" t="s">
        <v>62</v>
      </c>
      <c r="B22" s="271" t="s">
        <v>40</v>
      </c>
      <c r="C22" s="272" t="s">
        <v>63</v>
      </c>
      <c r="D22" s="273" t="s">
        <v>55</v>
      </c>
      <c r="E22" s="274">
        <v>4969</v>
      </c>
      <c r="F22" s="274">
        <v>0</v>
      </c>
      <c r="G22" s="275">
        <f t="shared" si="0"/>
        <v>0</v>
      </c>
    </row>
    <row r="23" spans="1:7" ht="62.25" customHeight="1">
      <c r="A23" s="270" t="s">
        <v>64</v>
      </c>
      <c r="B23" s="271" t="s">
        <v>40</v>
      </c>
      <c r="C23" s="272" t="s">
        <v>65</v>
      </c>
      <c r="D23" s="273" t="s">
        <v>55</v>
      </c>
      <c r="E23" s="274">
        <v>4969</v>
      </c>
      <c r="F23" s="274">
        <v>0</v>
      </c>
      <c r="G23" s="275">
        <f t="shared" si="0"/>
        <v>0</v>
      </c>
    </row>
    <row r="24" spans="1:7" ht="53.25" customHeight="1">
      <c r="A24" s="270" t="s">
        <v>66</v>
      </c>
      <c r="B24" s="271" t="s">
        <v>40</v>
      </c>
      <c r="C24" s="272" t="s">
        <v>67</v>
      </c>
      <c r="D24" s="273" t="s">
        <v>55</v>
      </c>
      <c r="E24" s="274">
        <v>1673</v>
      </c>
      <c r="F24" s="274">
        <v>0</v>
      </c>
      <c r="G24" s="275">
        <f t="shared" si="0"/>
        <v>0</v>
      </c>
    </row>
    <row r="25" spans="1:7" ht="50.25" customHeight="1">
      <c r="A25" s="270" t="s">
        <v>68</v>
      </c>
      <c r="B25" s="271" t="s">
        <v>40</v>
      </c>
      <c r="C25" s="272" t="s">
        <v>69</v>
      </c>
      <c r="D25" s="273" t="s">
        <v>55</v>
      </c>
      <c r="E25" s="274">
        <v>2725</v>
      </c>
      <c r="F25" s="274">
        <v>0</v>
      </c>
      <c r="G25" s="275">
        <f t="shared" si="0"/>
        <v>0</v>
      </c>
    </row>
    <row r="26" spans="1:7" ht="51">
      <c r="A26" s="270" t="s">
        <v>70</v>
      </c>
      <c r="B26" s="271" t="s">
        <v>40</v>
      </c>
      <c r="C26" s="272" t="s">
        <v>71</v>
      </c>
      <c r="D26" s="273" t="s">
        <v>55</v>
      </c>
      <c r="E26" s="274">
        <v>2725</v>
      </c>
      <c r="F26" s="274">
        <v>0</v>
      </c>
      <c r="G26" s="275">
        <f t="shared" si="0"/>
        <v>0</v>
      </c>
    </row>
    <row r="27" spans="1:7" ht="63" customHeight="1">
      <c r="A27" s="270" t="s">
        <v>72</v>
      </c>
      <c r="B27" s="271" t="s">
        <v>40</v>
      </c>
      <c r="C27" s="272" t="s">
        <v>73</v>
      </c>
      <c r="D27" s="273" t="s">
        <v>55</v>
      </c>
      <c r="E27" s="274">
        <v>1333</v>
      </c>
      <c r="F27" s="274">
        <v>0</v>
      </c>
      <c r="G27" s="275">
        <f t="shared" si="0"/>
        <v>0</v>
      </c>
    </row>
    <row r="28" spans="1:7" ht="49.5" customHeight="1">
      <c r="A28" s="270" t="s">
        <v>74</v>
      </c>
      <c r="B28" s="271" t="s">
        <v>40</v>
      </c>
      <c r="C28" s="272" t="s">
        <v>75</v>
      </c>
      <c r="D28" s="273" t="s">
        <v>55</v>
      </c>
      <c r="E28" s="274">
        <v>3287</v>
      </c>
      <c r="F28" s="274">
        <v>0</v>
      </c>
      <c r="G28" s="275">
        <f t="shared" si="0"/>
        <v>0</v>
      </c>
    </row>
    <row r="29" spans="1:7" ht="50.25" customHeight="1">
      <c r="A29" s="270" t="s">
        <v>76</v>
      </c>
      <c r="B29" s="271" t="s">
        <v>40</v>
      </c>
      <c r="C29" s="272" t="s">
        <v>77</v>
      </c>
      <c r="D29" s="273" t="s">
        <v>55</v>
      </c>
      <c r="E29" s="274">
        <v>1090</v>
      </c>
      <c r="F29" s="274">
        <v>0</v>
      </c>
      <c r="G29" s="275">
        <f t="shared" si="0"/>
        <v>0</v>
      </c>
    </row>
    <row r="30" spans="1:7" ht="62.25" customHeight="1">
      <c r="A30" s="270" t="s">
        <v>78</v>
      </c>
      <c r="B30" s="271" t="s">
        <v>40</v>
      </c>
      <c r="C30" s="272" t="s">
        <v>79</v>
      </c>
      <c r="D30" s="273" t="s">
        <v>55</v>
      </c>
      <c r="E30" s="274">
        <v>1469</v>
      </c>
      <c r="F30" s="274">
        <v>0</v>
      </c>
      <c r="G30" s="275">
        <f t="shared" si="0"/>
        <v>0</v>
      </c>
    </row>
    <row r="31" spans="1:7" ht="48.75" customHeight="1">
      <c r="A31" s="270" t="s">
        <v>80</v>
      </c>
      <c r="B31" s="271" t="s">
        <v>40</v>
      </c>
      <c r="C31" s="272" t="s">
        <v>81</v>
      </c>
      <c r="D31" s="273" t="s">
        <v>55</v>
      </c>
      <c r="E31" s="274">
        <v>3427</v>
      </c>
      <c r="F31" s="274">
        <v>0</v>
      </c>
      <c r="G31" s="275">
        <f t="shared" si="0"/>
        <v>0</v>
      </c>
    </row>
    <row r="32" spans="1:7" ht="66" customHeight="1">
      <c r="A32" s="270" t="s">
        <v>82</v>
      </c>
      <c r="B32" s="271" t="s">
        <v>40</v>
      </c>
      <c r="C32" s="272" t="s">
        <v>83</v>
      </c>
      <c r="D32" s="273" t="s">
        <v>55</v>
      </c>
      <c r="E32" s="274">
        <v>1374</v>
      </c>
      <c r="F32" s="274">
        <v>0</v>
      </c>
      <c r="G32" s="275">
        <f t="shared" si="0"/>
        <v>0</v>
      </c>
    </row>
    <row r="33" spans="1:7" ht="51" customHeight="1">
      <c r="A33" s="270" t="s">
        <v>84</v>
      </c>
      <c r="B33" s="271" t="s">
        <v>40</v>
      </c>
      <c r="C33" s="272" t="s">
        <v>85</v>
      </c>
      <c r="D33" s="273" t="s">
        <v>55</v>
      </c>
      <c r="E33" s="274">
        <v>3206</v>
      </c>
      <c r="F33" s="274">
        <v>0</v>
      </c>
      <c r="G33" s="275">
        <f t="shared" si="0"/>
        <v>0</v>
      </c>
    </row>
    <row r="34" spans="1:7" ht="36" customHeight="1">
      <c r="A34" s="270" t="s">
        <v>86</v>
      </c>
      <c r="B34" s="271" t="s">
        <v>40</v>
      </c>
      <c r="C34" s="272" t="s">
        <v>87</v>
      </c>
      <c r="D34" s="273" t="s">
        <v>55</v>
      </c>
      <c r="E34" s="274">
        <v>15</v>
      </c>
      <c r="F34" s="274">
        <v>0</v>
      </c>
      <c r="G34" s="275">
        <f t="shared" si="0"/>
        <v>0</v>
      </c>
    </row>
    <row r="35" spans="1:7" ht="57" customHeight="1">
      <c r="A35" s="270" t="s">
        <v>88</v>
      </c>
      <c r="B35" s="271" t="s">
        <v>40</v>
      </c>
      <c r="C35" s="272" t="s">
        <v>89</v>
      </c>
      <c r="D35" s="273" t="s">
        <v>55</v>
      </c>
      <c r="E35" s="274">
        <v>284</v>
      </c>
      <c r="F35" s="274">
        <v>0</v>
      </c>
      <c r="G35" s="275">
        <f t="shared" si="0"/>
        <v>0</v>
      </c>
    </row>
    <row r="36" spans="1:7" ht="46.5" customHeight="1">
      <c r="A36" s="270" t="s">
        <v>90</v>
      </c>
      <c r="B36" s="271" t="s">
        <v>40</v>
      </c>
      <c r="C36" s="272" t="s">
        <v>91</v>
      </c>
      <c r="D36" s="273" t="s">
        <v>55</v>
      </c>
      <c r="E36" s="274">
        <v>661</v>
      </c>
      <c r="F36" s="274">
        <v>0</v>
      </c>
      <c r="G36" s="275">
        <f t="shared" si="0"/>
        <v>0</v>
      </c>
    </row>
    <row r="37" spans="1:7" ht="46.5" customHeight="1">
      <c r="A37" s="270" t="s">
        <v>92</v>
      </c>
      <c r="B37" s="271" t="s">
        <v>40</v>
      </c>
      <c r="C37" s="272" t="s">
        <v>93</v>
      </c>
      <c r="D37" s="273" t="s">
        <v>94</v>
      </c>
      <c r="E37" s="274">
        <v>1</v>
      </c>
      <c r="F37" s="274">
        <v>0</v>
      </c>
      <c r="G37" s="275">
        <f t="shared" si="0"/>
        <v>0</v>
      </c>
    </row>
    <row r="38" spans="1:7" ht="49.5" customHeight="1">
      <c r="A38" s="270" t="s">
        <v>95</v>
      </c>
      <c r="B38" s="271" t="s">
        <v>40</v>
      </c>
      <c r="C38" s="272" t="s">
        <v>96</v>
      </c>
      <c r="D38" s="273" t="s">
        <v>42</v>
      </c>
      <c r="E38" s="274">
        <v>2205</v>
      </c>
      <c r="F38" s="274">
        <v>0</v>
      </c>
      <c r="G38" s="275">
        <f t="shared" si="0"/>
        <v>0</v>
      </c>
    </row>
    <row r="39" spans="1:7" ht="48" customHeight="1">
      <c r="A39" s="270" t="s">
        <v>97</v>
      </c>
      <c r="B39" s="271" t="s">
        <v>40</v>
      </c>
      <c r="C39" s="272" t="s">
        <v>98</v>
      </c>
      <c r="D39" s="273" t="s">
        <v>94</v>
      </c>
      <c r="E39" s="274">
        <v>2</v>
      </c>
      <c r="F39" s="274">
        <v>0</v>
      </c>
      <c r="G39" s="275">
        <f t="shared" si="0"/>
        <v>0</v>
      </c>
    </row>
    <row r="40" spans="1:7" ht="33" customHeight="1">
      <c r="A40" s="270" t="s">
        <v>99</v>
      </c>
      <c r="B40" s="271" t="s">
        <v>40</v>
      </c>
      <c r="C40" s="272" t="s">
        <v>100</v>
      </c>
      <c r="D40" s="273" t="s">
        <v>94</v>
      </c>
      <c r="E40" s="274">
        <v>15</v>
      </c>
      <c r="F40" s="274">
        <v>0</v>
      </c>
      <c r="G40" s="275">
        <f t="shared" si="0"/>
        <v>0</v>
      </c>
    </row>
    <row r="41" spans="1:7" ht="37.5" customHeight="1">
      <c r="A41" s="270" t="s">
        <v>101</v>
      </c>
      <c r="B41" s="271" t="s">
        <v>40</v>
      </c>
      <c r="C41" s="272" t="s">
        <v>102</v>
      </c>
      <c r="D41" s="273" t="s">
        <v>94</v>
      </c>
      <c r="E41" s="274">
        <v>167</v>
      </c>
      <c r="F41" s="274">
        <v>0</v>
      </c>
      <c r="G41" s="275">
        <f t="shared" si="0"/>
        <v>0</v>
      </c>
    </row>
    <row r="42" spans="1:7" ht="36.75" customHeight="1">
      <c r="A42" s="270" t="s">
        <v>103</v>
      </c>
      <c r="B42" s="271" t="s">
        <v>40</v>
      </c>
      <c r="C42" s="272" t="s">
        <v>104</v>
      </c>
      <c r="D42" s="273" t="s">
        <v>94</v>
      </c>
      <c r="E42" s="274">
        <v>9</v>
      </c>
      <c r="F42" s="274">
        <v>0</v>
      </c>
      <c r="G42" s="275">
        <f t="shared" si="0"/>
        <v>0</v>
      </c>
    </row>
    <row r="43" spans="1:7" ht="34.5" customHeight="1">
      <c r="A43" s="270" t="s">
        <v>105</v>
      </c>
      <c r="B43" s="271" t="s">
        <v>40</v>
      </c>
      <c r="C43" s="272" t="s">
        <v>106</v>
      </c>
      <c r="D43" s="273" t="s">
        <v>94</v>
      </c>
      <c r="E43" s="274">
        <v>3</v>
      </c>
      <c r="F43" s="274">
        <v>0</v>
      </c>
      <c r="G43" s="275">
        <f t="shared" si="0"/>
        <v>0</v>
      </c>
    </row>
    <row r="44" spans="1:7" ht="49.5" customHeight="1">
      <c r="A44" s="270" t="s">
        <v>107</v>
      </c>
      <c r="B44" s="271" t="s">
        <v>40</v>
      </c>
      <c r="C44" s="272" t="s">
        <v>108</v>
      </c>
      <c r="D44" s="273" t="s">
        <v>55</v>
      </c>
      <c r="E44" s="274">
        <v>5</v>
      </c>
      <c r="F44" s="274">
        <v>0</v>
      </c>
      <c r="G44" s="275">
        <f t="shared" si="0"/>
        <v>0</v>
      </c>
    </row>
    <row r="45" spans="1:7" ht="36" customHeight="1">
      <c r="A45" s="270" t="s">
        <v>109</v>
      </c>
      <c r="B45" s="271" t="s">
        <v>40</v>
      </c>
      <c r="C45" s="272" t="s">
        <v>110</v>
      </c>
      <c r="D45" s="273" t="s">
        <v>94</v>
      </c>
      <c r="E45" s="274">
        <v>4</v>
      </c>
      <c r="F45" s="274">
        <v>0</v>
      </c>
      <c r="G45" s="275">
        <f t="shared" si="0"/>
        <v>0</v>
      </c>
    </row>
    <row r="46" spans="1:7" ht="47.25" customHeight="1">
      <c r="A46" s="270" t="s">
        <v>111</v>
      </c>
      <c r="B46" s="271" t="s">
        <v>40</v>
      </c>
      <c r="C46" s="272" t="s">
        <v>112</v>
      </c>
      <c r="D46" s="273" t="s">
        <v>42</v>
      </c>
      <c r="E46" s="274">
        <v>51</v>
      </c>
      <c r="F46" s="274">
        <v>0</v>
      </c>
      <c r="G46" s="275">
        <f t="shared" si="0"/>
        <v>0</v>
      </c>
    </row>
    <row r="47" spans="1:7" ht="51" customHeight="1">
      <c r="A47" s="270" t="s">
        <v>113</v>
      </c>
      <c r="B47" s="271" t="s">
        <v>40</v>
      </c>
      <c r="C47" s="272" t="s">
        <v>114</v>
      </c>
      <c r="D47" s="273" t="s">
        <v>42</v>
      </c>
      <c r="E47" s="274">
        <v>102</v>
      </c>
      <c r="F47" s="274">
        <v>0</v>
      </c>
      <c r="G47" s="275">
        <f t="shared" si="0"/>
        <v>0</v>
      </c>
    </row>
    <row r="48" spans="1:7" ht="25.5" customHeight="1">
      <c r="A48" s="268" t="s">
        <v>115</v>
      </c>
      <c r="B48" s="269"/>
      <c r="C48" s="300" t="s">
        <v>116</v>
      </c>
      <c r="D48" s="301"/>
      <c r="E48" s="301"/>
      <c r="F48" s="301"/>
      <c r="G48" s="302"/>
    </row>
    <row r="49" spans="1:7" ht="47.25" customHeight="1">
      <c r="A49" s="270" t="s">
        <v>117</v>
      </c>
      <c r="B49" s="271" t="s">
        <v>40</v>
      </c>
      <c r="C49" s="272" t="s">
        <v>118</v>
      </c>
      <c r="D49" s="273" t="s">
        <v>94</v>
      </c>
      <c r="E49" s="274">
        <v>1</v>
      </c>
      <c r="F49" s="274">
        <v>0</v>
      </c>
      <c r="G49" s="275">
        <f t="shared" si="0"/>
        <v>0</v>
      </c>
    </row>
    <row r="50" spans="1:7" ht="48.75" customHeight="1">
      <c r="A50" s="270" t="s">
        <v>119</v>
      </c>
      <c r="B50" s="271" t="s">
        <v>40</v>
      </c>
      <c r="C50" s="272" t="s">
        <v>120</v>
      </c>
      <c r="D50" s="273" t="s">
        <v>94</v>
      </c>
      <c r="E50" s="274">
        <v>1</v>
      </c>
      <c r="F50" s="274">
        <v>0</v>
      </c>
      <c r="G50" s="275">
        <f t="shared" si="0"/>
        <v>0</v>
      </c>
    </row>
    <row r="51" spans="1:7" ht="50.25" customHeight="1">
      <c r="A51" s="270" t="s">
        <v>121</v>
      </c>
      <c r="B51" s="271" t="s">
        <v>40</v>
      </c>
      <c r="C51" s="272" t="s">
        <v>122</v>
      </c>
      <c r="D51" s="273" t="s">
        <v>94</v>
      </c>
      <c r="E51" s="274">
        <v>1</v>
      </c>
      <c r="F51" s="274">
        <v>0</v>
      </c>
      <c r="G51" s="275">
        <f t="shared" si="0"/>
        <v>0</v>
      </c>
    </row>
    <row r="52" spans="1:7" ht="33.75" customHeight="1">
      <c r="A52" s="270" t="s">
        <v>123</v>
      </c>
      <c r="B52" s="271" t="s">
        <v>40</v>
      </c>
      <c r="C52" s="272" t="s">
        <v>124</v>
      </c>
      <c r="D52" s="273" t="s">
        <v>94</v>
      </c>
      <c r="E52" s="274">
        <v>1</v>
      </c>
      <c r="F52" s="274">
        <v>0</v>
      </c>
      <c r="G52" s="275">
        <f t="shared" si="0"/>
        <v>0</v>
      </c>
    </row>
    <row r="53" spans="1:7" ht="33" customHeight="1">
      <c r="A53" s="270" t="s">
        <v>125</v>
      </c>
      <c r="B53" s="271" t="s">
        <v>40</v>
      </c>
      <c r="C53" s="272" t="s">
        <v>126</v>
      </c>
      <c r="D53" s="273" t="s">
        <v>94</v>
      </c>
      <c r="E53" s="274">
        <v>1</v>
      </c>
      <c r="F53" s="274">
        <v>0</v>
      </c>
      <c r="G53" s="275">
        <f t="shared" si="0"/>
        <v>0</v>
      </c>
    </row>
    <row r="54" spans="1:7" ht="35.25" customHeight="1">
      <c r="A54" s="270" t="s">
        <v>127</v>
      </c>
      <c r="B54" s="271" t="s">
        <v>40</v>
      </c>
      <c r="C54" s="272" t="s">
        <v>128</v>
      </c>
      <c r="D54" s="273" t="s">
        <v>94</v>
      </c>
      <c r="E54" s="274">
        <v>1</v>
      </c>
      <c r="F54" s="274">
        <v>0</v>
      </c>
      <c r="G54" s="275">
        <f t="shared" si="0"/>
        <v>0</v>
      </c>
    </row>
    <row r="55" spans="1:7" ht="36.75" customHeight="1">
      <c r="A55" s="270" t="s">
        <v>129</v>
      </c>
      <c r="B55" s="271" t="s">
        <v>40</v>
      </c>
      <c r="C55" s="272" t="s">
        <v>130</v>
      </c>
      <c r="D55" s="273" t="s">
        <v>94</v>
      </c>
      <c r="E55" s="274">
        <v>1</v>
      </c>
      <c r="F55" s="274">
        <v>0</v>
      </c>
      <c r="G55" s="275">
        <f t="shared" si="0"/>
        <v>0</v>
      </c>
    </row>
    <row r="56" spans="1:7" ht="50.25" customHeight="1">
      <c r="A56" s="270" t="s">
        <v>131</v>
      </c>
      <c r="B56" s="271" t="s">
        <v>40</v>
      </c>
      <c r="C56" s="272" t="s">
        <v>132</v>
      </c>
      <c r="D56" s="273" t="s">
        <v>94</v>
      </c>
      <c r="E56" s="274">
        <v>1</v>
      </c>
      <c r="F56" s="274">
        <v>0</v>
      </c>
      <c r="G56" s="275">
        <f t="shared" si="0"/>
        <v>0</v>
      </c>
    </row>
    <row r="57" spans="1:7" ht="25.5">
      <c r="A57" s="270" t="s">
        <v>133</v>
      </c>
      <c r="B57" s="271" t="s">
        <v>40</v>
      </c>
      <c r="C57" s="272" t="s">
        <v>134</v>
      </c>
      <c r="D57" s="273" t="s">
        <v>94</v>
      </c>
      <c r="E57" s="274">
        <v>1</v>
      </c>
      <c r="F57" s="274">
        <v>0</v>
      </c>
      <c r="G57" s="275">
        <f t="shared" si="0"/>
        <v>0</v>
      </c>
    </row>
    <row r="58" spans="1:7" ht="25.5">
      <c r="A58" s="270" t="s">
        <v>135</v>
      </c>
      <c r="B58" s="271" t="s">
        <v>40</v>
      </c>
      <c r="C58" s="272" t="s">
        <v>136</v>
      </c>
      <c r="D58" s="273" t="s">
        <v>94</v>
      </c>
      <c r="E58" s="274">
        <v>1</v>
      </c>
      <c r="F58" s="274">
        <v>0</v>
      </c>
      <c r="G58" s="275">
        <f t="shared" si="0"/>
        <v>0</v>
      </c>
    </row>
    <row r="59" spans="1:7" ht="38.25">
      <c r="A59" s="270" t="s">
        <v>137</v>
      </c>
      <c r="B59" s="271" t="s">
        <v>40</v>
      </c>
      <c r="C59" s="272" t="s">
        <v>138</v>
      </c>
      <c r="D59" s="273" t="s">
        <v>94</v>
      </c>
      <c r="E59" s="274">
        <v>1</v>
      </c>
      <c r="F59" s="274">
        <v>0</v>
      </c>
      <c r="G59" s="275">
        <f t="shared" si="0"/>
        <v>0</v>
      </c>
    </row>
    <row r="60" spans="1:7" ht="25.5">
      <c r="A60" s="270" t="s">
        <v>139</v>
      </c>
      <c r="B60" s="271" t="s">
        <v>40</v>
      </c>
      <c r="C60" s="272" t="s">
        <v>140</v>
      </c>
      <c r="D60" s="273" t="s">
        <v>94</v>
      </c>
      <c r="E60" s="274">
        <v>1</v>
      </c>
      <c r="F60" s="274">
        <v>0</v>
      </c>
      <c r="G60" s="275">
        <f t="shared" si="0"/>
        <v>0</v>
      </c>
    </row>
    <row r="61" spans="1:7" ht="38.25">
      <c r="A61" s="270" t="s">
        <v>141</v>
      </c>
      <c r="B61" s="271" t="s">
        <v>40</v>
      </c>
      <c r="C61" s="272" t="s">
        <v>142</v>
      </c>
      <c r="D61" s="273" t="s">
        <v>94</v>
      </c>
      <c r="E61" s="274">
        <v>1</v>
      </c>
      <c r="F61" s="274">
        <v>0</v>
      </c>
      <c r="G61" s="275">
        <f t="shared" si="0"/>
        <v>0</v>
      </c>
    </row>
    <row r="62" spans="1:7" ht="25.5">
      <c r="A62" s="270" t="s">
        <v>143</v>
      </c>
      <c r="B62" s="271" t="s">
        <v>40</v>
      </c>
      <c r="C62" s="272" t="s">
        <v>144</v>
      </c>
      <c r="D62" s="273" t="s">
        <v>94</v>
      </c>
      <c r="E62" s="274">
        <v>1</v>
      </c>
      <c r="F62" s="274">
        <v>0</v>
      </c>
      <c r="G62" s="275">
        <f t="shared" si="0"/>
        <v>0</v>
      </c>
    </row>
    <row r="63" spans="1:7" ht="25.5">
      <c r="A63" s="270" t="s">
        <v>145</v>
      </c>
      <c r="B63" s="271" t="s">
        <v>40</v>
      </c>
      <c r="C63" s="272" t="s">
        <v>146</v>
      </c>
      <c r="D63" s="273" t="s">
        <v>94</v>
      </c>
      <c r="E63" s="274">
        <v>1</v>
      </c>
      <c r="F63" s="274">
        <v>0</v>
      </c>
      <c r="G63" s="275">
        <f t="shared" si="0"/>
        <v>0</v>
      </c>
    </row>
    <row r="64" spans="1:7" ht="25.5">
      <c r="A64" s="270" t="s">
        <v>147</v>
      </c>
      <c r="B64" s="271" t="s">
        <v>40</v>
      </c>
      <c r="C64" s="272" t="s">
        <v>148</v>
      </c>
      <c r="D64" s="273" t="s">
        <v>94</v>
      </c>
      <c r="E64" s="274">
        <v>1</v>
      </c>
      <c r="F64" s="274">
        <v>0</v>
      </c>
      <c r="G64" s="275">
        <f t="shared" si="0"/>
        <v>0</v>
      </c>
    </row>
    <row r="65" spans="1:7" ht="25.5">
      <c r="A65" s="270" t="s">
        <v>149</v>
      </c>
      <c r="B65" s="271" t="s">
        <v>40</v>
      </c>
      <c r="C65" s="272" t="s">
        <v>150</v>
      </c>
      <c r="D65" s="273" t="s">
        <v>94</v>
      </c>
      <c r="E65" s="274">
        <v>1</v>
      </c>
      <c r="F65" s="274">
        <v>0</v>
      </c>
      <c r="G65" s="275">
        <f t="shared" si="0"/>
        <v>0</v>
      </c>
    </row>
    <row r="66" spans="1:7" ht="25.5">
      <c r="A66" s="270" t="s">
        <v>151</v>
      </c>
      <c r="B66" s="271" t="s">
        <v>40</v>
      </c>
      <c r="C66" s="272" t="s">
        <v>152</v>
      </c>
      <c r="D66" s="273" t="s">
        <v>94</v>
      </c>
      <c r="E66" s="274">
        <v>1</v>
      </c>
      <c r="F66" s="274">
        <v>0</v>
      </c>
      <c r="G66" s="275">
        <f t="shared" si="0"/>
        <v>0</v>
      </c>
    </row>
    <row r="67" spans="1:7" ht="25.5">
      <c r="A67" s="270" t="s">
        <v>153</v>
      </c>
      <c r="B67" s="271" t="s">
        <v>40</v>
      </c>
      <c r="C67" s="272" t="s">
        <v>154</v>
      </c>
      <c r="D67" s="273" t="s">
        <v>94</v>
      </c>
      <c r="E67" s="274">
        <v>1</v>
      </c>
      <c r="F67" s="274">
        <v>0</v>
      </c>
      <c r="G67" s="275">
        <f t="shared" si="0"/>
        <v>0</v>
      </c>
    </row>
    <row r="68" spans="1:7" ht="25.5">
      <c r="A68" s="270" t="s">
        <v>155</v>
      </c>
      <c r="B68" s="271" t="s">
        <v>40</v>
      </c>
      <c r="C68" s="272" t="s">
        <v>156</v>
      </c>
      <c r="D68" s="273" t="s">
        <v>94</v>
      </c>
      <c r="E68" s="274">
        <v>1</v>
      </c>
      <c r="F68" s="274">
        <v>0</v>
      </c>
      <c r="G68" s="275">
        <f t="shared" si="0"/>
        <v>0</v>
      </c>
    </row>
    <row r="69" spans="1:7" ht="25.5">
      <c r="A69" s="270" t="s">
        <v>157</v>
      </c>
      <c r="B69" s="271" t="s">
        <v>40</v>
      </c>
      <c r="C69" s="272" t="s">
        <v>158</v>
      </c>
      <c r="D69" s="273" t="s">
        <v>94</v>
      </c>
      <c r="E69" s="274">
        <v>1</v>
      </c>
      <c r="F69" s="274">
        <v>0</v>
      </c>
      <c r="G69" s="275">
        <f t="shared" si="0"/>
        <v>0</v>
      </c>
    </row>
    <row r="70" spans="1:7" ht="25.5">
      <c r="A70" s="270" t="s">
        <v>159</v>
      </c>
      <c r="B70" s="271" t="s">
        <v>40</v>
      </c>
      <c r="C70" s="272" t="s">
        <v>160</v>
      </c>
      <c r="D70" s="273" t="s">
        <v>94</v>
      </c>
      <c r="E70" s="274">
        <v>1</v>
      </c>
      <c r="F70" s="274">
        <v>0</v>
      </c>
      <c r="G70" s="275">
        <f t="shared" si="0"/>
        <v>0</v>
      </c>
    </row>
    <row r="71" spans="1:7" ht="25.5">
      <c r="A71" s="270" t="s">
        <v>161</v>
      </c>
      <c r="B71" s="271" t="s">
        <v>40</v>
      </c>
      <c r="C71" s="272" t="s">
        <v>162</v>
      </c>
      <c r="D71" s="273" t="s">
        <v>94</v>
      </c>
      <c r="E71" s="274">
        <v>1</v>
      </c>
      <c r="F71" s="274">
        <v>0</v>
      </c>
      <c r="G71" s="275">
        <f t="shared" si="0"/>
        <v>0</v>
      </c>
    </row>
    <row r="72" spans="1:7" ht="25.5">
      <c r="A72" s="270" t="s">
        <v>163</v>
      </c>
      <c r="B72" s="271" t="s">
        <v>40</v>
      </c>
      <c r="C72" s="272" t="s">
        <v>164</v>
      </c>
      <c r="D72" s="273" t="s">
        <v>94</v>
      </c>
      <c r="E72" s="274">
        <v>1</v>
      </c>
      <c r="F72" s="274">
        <v>0</v>
      </c>
      <c r="G72" s="275">
        <f t="shared" si="0"/>
        <v>0</v>
      </c>
    </row>
    <row r="73" spans="1:7" ht="25.5">
      <c r="A73" s="270" t="s">
        <v>165</v>
      </c>
      <c r="B73" s="271" t="s">
        <v>40</v>
      </c>
      <c r="C73" s="272" t="s">
        <v>166</v>
      </c>
      <c r="D73" s="273" t="s">
        <v>94</v>
      </c>
      <c r="E73" s="274">
        <v>1</v>
      </c>
      <c r="F73" s="274">
        <v>0</v>
      </c>
      <c r="G73" s="275">
        <f t="shared" si="0"/>
        <v>0</v>
      </c>
    </row>
    <row r="74" spans="1:7" ht="25.5">
      <c r="A74" s="270" t="s">
        <v>167</v>
      </c>
      <c r="B74" s="271" t="s">
        <v>40</v>
      </c>
      <c r="C74" s="272" t="s">
        <v>168</v>
      </c>
      <c r="D74" s="273" t="s">
        <v>94</v>
      </c>
      <c r="E74" s="274">
        <v>1</v>
      </c>
      <c r="F74" s="274">
        <v>0</v>
      </c>
      <c r="G74" s="275">
        <f t="shared" si="0"/>
        <v>0</v>
      </c>
    </row>
    <row r="75" spans="1:7" ht="25.5">
      <c r="A75" s="270" t="s">
        <v>169</v>
      </c>
      <c r="B75" s="271" t="s">
        <v>40</v>
      </c>
      <c r="C75" s="272" t="s">
        <v>170</v>
      </c>
      <c r="D75" s="273" t="s">
        <v>94</v>
      </c>
      <c r="E75" s="274">
        <v>1</v>
      </c>
      <c r="F75" s="274">
        <v>0</v>
      </c>
      <c r="G75" s="275">
        <f t="shared" si="0"/>
        <v>0</v>
      </c>
    </row>
    <row r="76" spans="1:7" ht="38.25">
      <c r="A76" s="270" t="s">
        <v>171</v>
      </c>
      <c r="B76" s="271" t="s">
        <v>40</v>
      </c>
      <c r="C76" s="272" t="s">
        <v>172</v>
      </c>
      <c r="D76" s="273" t="s">
        <v>94</v>
      </c>
      <c r="E76" s="274">
        <v>1</v>
      </c>
      <c r="F76" s="274">
        <v>0</v>
      </c>
      <c r="G76" s="275">
        <f t="shared" ref="G76:G97" si="1">E76*F76</f>
        <v>0</v>
      </c>
    </row>
    <row r="77" spans="1:7" ht="38.25">
      <c r="A77" s="270" t="s">
        <v>173</v>
      </c>
      <c r="B77" s="271" t="s">
        <v>40</v>
      </c>
      <c r="C77" s="272" t="s">
        <v>174</v>
      </c>
      <c r="D77" s="273" t="s">
        <v>94</v>
      </c>
      <c r="E77" s="274">
        <v>1</v>
      </c>
      <c r="F77" s="274">
        <v>0</v>
      </c>
      <c r="G77" s="275">
        <f t="shared" si="1"/>
        <v>0</v>
      </c>
    </row>
    <row r="78" spans="1:7">
      <c r="A78" s="268" t="s">
        <v>175</v>
      </c>
      <c r="B78" s="269"/>
      <c r="C78" s="300" t="s">
        <v>176</v>
      </c>
      <c r="D78" s="301"/>
      <c r="E78" s="301"/>
      <c r="F78" s="301"/>
      <c r="G78" s="302"/>
    </row>
    <row r="79" spans="1:7" ht="51">
      <c r="A79" s="270" t="s">
        <v>177</v>
      </c>
      <c r="B79" s="271" t="s">
        <v>178</v>
      </c>
      <c r="C79" s="272" t="s">
        <v>179</v>
      </c>
      <c r="D79" s="273" t="s">
        <v>180</v>
      </c>
      <c r="E79" s="274">
        <v>55316</v>
      </c>
      <c r="F79" s="274">
        <v>0</v>
      </c>
      <c r="G79" s="275">
        <f t="shared" si="1"/>
        <v>0</v>
      </c>
    </row>
    <row r="80" spans="1:7" ht="76.5">
      <c r="A80" s="270" t="s">
        <v>181</v>
      </c>
      <c r="B80" s="271" t="s">
        <v>182</v>
      </c>
      <c r="C80" s="272" t="s">
        <v>183</v>
      </c>
      <c r="D80" s="273" t="s">
        <v>180</v>
      </c>
      <c r="E80" s="274">
        <v>38685</v>
      </c>
      <c r="F80" s="274">
        <v>0</v>
      </c>
      <c r="G80" s="275">
        <f t="shared" si="1"/>
        <v>0</v>
      </c>
    </row>
    <row r="81" spans="1:7">
      <c r="A81" s="268" t="s">
        <v>184</v>
      </c>
      <c r="B81" s="269"/>
      <c r="C81" s="300" t="s">
        <v>185</v>
      </c>
      <c r="D81" s="301"/>
      <c r="E81" s="301"/>
      <c r="F81" s="301"/>
      <c r="G81" s="302"/>
    </row>
    <row r="82" spans="1:7" ht="38.25">
      <c r="A82" s="270" t="s">
        <v>186</v>
      </c>
      <c r="B82" s="271" t="s">
        <v>187</v>
      </c>
      <c r="C82" s="272" t="s">
        <v>188</v>
      </c>
      <c r="D82" s="273" t="s">
        <v>55</v>
      </c>
      <c r="E82" s="274">
        <v>48522</v>
      </c>
      <c r="F82" s="274">
        <v>0</v>
      </c>
      <c r="G82" s="275">
        <f t="shared" si="1"/>
        <v>0</v>
      </c>
    </row>
    <row r="83" spans="1:7" ht="51">
      <c r="A83" s="270" t="s">
        <v>189</v>
      </c>
      <c r="B83" s="271" t="s">
        <v>190</v>
      </c>
      <c r="C83" s="272" t="s">
        <v>191</v>
      </c>
      <c r="D83" s="273" t="s">
        <v>55</v>
      </c>
      <c r="E83" s="274">
        <v>18536</v>
      </c>
      <c r="F83" s="274">
        <v>0</v>
      </c>
      <c r="G83" s="275">
        <f t="shared" si="1"/>
        <v>0</v>
      </c>
    </row>
    <row r="84" spans="1:7" ht="51">
      <c r="A84" s="270" t="s">
        <v>192</v>
      </c>
      <c r="B84" s="271" t="s">
        <v>190</v>
      </c>
      <c r="C84" s="272" t="s">
        <v>195</v>
      </c>
      <c r="D84" s="273" t="s">
        <v>55</v>
      </c>
      <c r="E84" s="274">
        <v>11323</v>
      </c>
      <c r="F84" s="274">
        <v>0</v>
      </c>
      <c r="G84" s="275">
        <f t="shared" si="1"/>
        <v>0</v>
      </c>
    </row>
    <row r="85" spans="1:7" ht="25.5">
      <c r="A85" s="270" t="s">
        <v>193</v>
      </c>
      <c r="B85" s="271" t="s">
        <v>1727</v>
      </c>
      <c r="C85" s="272" t="s">
        <v>1728</v>
      </c>
      <c r="D85" s="273" t="s">
        <v>55</v>
      </c>
      <c r="E85" s="274">
        <v>19151</v>
      </c>
      <c r="F85" s="274">
        <v>0</v>
      </c>
      <c r="G85" s="275">
        <f t="shared" si="1"/>
        <v>0</v>
      </c>
    </row>
    <row r="86" spans="1:7" ht="25.5">
      <c r="A86" s="270" t="s">
        <v>194</v>
      </c>
      <c r="B86" s="271" t="s">
        <v>1727</v>
      </c>
      <c r="C86" s="272" t="s">
        <v>1729</v>
      </c>
      <c r="D86" s="273" t="s">
        <v>55</v>
      </c>
      <c r="E86" s="274">
        <v>1274</v>
      </c>
      <c r="F86" s="274">
        <v>0</v>
      </c>
      <c r="G86" s="275">
        <f t="shared" si="1"/>
        <v>0</v>
      </c>
    </row>
    <row r="87" spans="1:7" ht="25.5">
      <c r="A87" s="270" t="s">
        <v>196</v>
      </c>
      <c r="B87" s="271" t="s">
        <v>197</v>
      </c>
      <c r="C87" s="272" t="s">
        <v>198</v>
      </c>
      <c r="D87" s="273" t="s">
        <v>55</v>
      </c>
      <c r="E87" s="274">
        <v>1548</v>
      </c>
      <c r="F87" s="274">
        <v>0</v>
      </c>
      <c r="G87" s="275">
        <f t="shared" si="1"/>
        <v>0</v>
      </c>
    </row>
    <row r="88" spans="1:7" ht="25.5">
      <c r="A88" s="270" t="s">
        <v>199</v>
      </c>
      <c r="B88" s="271" t="s">
        <v>197</v>
      </c>
      <c r="C88" s="272" t="s">
        <v>201</v>
      </c>
      <c r="D88" s="273" t="s">
        <v>55</v>
      </c>
      <c r="E88" s="274">
        <v>260</v>
      </c>
      <c r="F88" s="274">
        <v>0</v>
      </c>
      <c r="G88" s="275">
        <f t="shared" si="1"/>
        <v>0</v>
      </c>
    </row>
    <row r="89" spans="1:7" ht="25.5">
      <c r="A89" s="270" t="s">
        <v>200</v>
      </c>
      <c r="B89" s="271" t="s">
        <v>197</v>
      </c>
      <c r="C89" s="272" t="s">
        <v>203</v>
      </c>
      <c r="D89" s="273" t="s">
        <v>55</v>
      </c>
      <c r="E89" s="274">
        <v>6550</v>
      </c>
      <c r="F89" s="274">
        <v>0</v>
      </c>
      <c r="G89" s="275">
        <f t="shared" si="1"/>
        <v>0</v>
      </c>
    </row>
    <row r="90" spans="1:7" ht="25.5">
      <c r="A90" s="270" t="s">
        <v>202</v>
      </c>
      <c r="B90" s="271" t="s">
        <v>197</v>
      </c>
      <c r="C90" s="272" t="s">
        <v>205</v>
      </c>
      <c r="D90" s="273" t="s">
        <v>55</v>
      </c>
      <c r="E90" s="274">
        <v>201</v>
      </c>
      <c r="F90" s="274">
        <v>0</v>
      </c>
      <c r="G90" s="275">
        <f t="shared" si="1"/>
        <v>0</v>
      </c>
    </row>
    <row r="91" spans="1:7" ht="25.5">
      <c r="A91" s="270" t="s">
        <v>204</v>
      </c>
      <c r="B91" s="271" t="s">
        <v>197</v>
      </c>
      <c r="C91" s="272" t="s">
        <v>1730</v>
      </c>
      <c r="D91" s="273" t="s">
        <v>55</v>
      </c>
      <c r="E91" s="274">
        <v>38753</v>
      </c>
      <c r="F91" s="274">
        <v>0</v>
      </c>
      <c r="G91" s="275">
        <f t="shared" si="1"/>
        <v>0</v>
      </c>
    </row>
    <row r="92" spans="1:7" ht="38.25">
      <c r="A92" s="270" t="s">
        <v>206</v>
      </c>
      <c r="B92" s="271" t="s">
        <v>197</v>
      </c>
      <c r="C92" s="272" t="s">
        <v>1731</v>
      </c>
      <c r="D92" s="273" t="s">
        <v>55</v>
      </c>
      <c r="E92" s="274">
        <v>959</v>
      </c>
      <c r="F92" s="274">
        <v>0</v>
      </c>
      <c r="G92" s="275">
        <f t="shared" si="1"/>
        <v>0</v>
      </c>
    </row>
    <row r="93" spans="1:7" ht="25.5">
      <c r="A93" s="270" t="s">
        <v>207</v>
      </c>
      <c r="B93" s="271" t="s">
        <v>210</v>
      </c>
      <c r="C93" s="272" t="s">
        <v>212</v>
      </c>
      <c r="D93" s="273" t="s">
        <v>55</v>
      </c>
      <c r="E93" s="274">
        <v>8559</v>
      </c>
      <c r="F93" s="274">
        <v>0</v>
      </c>
      <c r="G93" s="275">
        <f t="shared" si="1"/>
        <v>0</v>
      </c>
    </row>
    <row r="94" spans="1:7" ht="25.5">
      <c r="A94" s="270" t="s">
        <v>208</v>
      </c>
      <c r="B94" s="271" t="s">
        <v>214</v>
      </c>
      <c r="C94" s="272" t="s">
        <v>215</v>
      </c>
      <c r="D94" s="273" t="s">
        <v>55</v>
      </c>
      <c r="E94" s="274">
        <v>365</v>
      </c>
      <c r="F94" s="274">
        <v>0</v>
      </c>
      <c r="G94" s="275">
        <f t="shared" si="1"/>
        <v>0</v>
      </c>
    </row>
    <row r="95" spans="1:7" ht="25.5">
      <c r="A95" s="270" t="s">
        <v>209</v>
      </c>
      <c r="B95" s="271" t="s">
        <v>214</v>
      </c>
      <c r="C95" s="272" t="s">
        <v>216</v>
      </c>
      <c r="D95" s="273" t="s">
        <v>55</v>
      </c>
      <c r="E95" s="274">
        <v>195</v>
      </c>
      <c r="F95" s="274">
        <v>0</v>
      </c>
      <c r="G95" s="275">
        <f t="shared" si="1"/>
        <v>0</v>
      </c>
    </row>
    <row r="96" spans="1:7" ht="38.25">
      <c r="A96" s="270" t="s">
        <v>211</v>
      </c>
      <c r="B96" s="271" t="s">
        <v>217</v>
      </c>
      <c r="C96" s="272" t="s">
        <v>218</v>
      </c>
      <c r="D96" s="273" t="s">
        <v>55</v>
      </c>
      <c r="E96" s="274">
        <v>12118</v>
      </c>
      <c r="F96" s="274">
        <v>0</v>
      </c>
      <c r="G96" s="275">
        <f t="shared" si="1"/>
        <v>0</v>
      </c>
    </row>
    <row r="97" spans="1:7" ht="38.25">
      <c r="A97" s="270" t="s">
        <v>213</v>
      </c>
      <c r="B97" s="271" t="s">
        <v>217</v>
      </c>
      <c r="C97" s="272" t="s">
        <v>219</v>
      </c>
      <c r="D97" s="273" t="s">
        <v>55</v>
      </c>
      <c r="E97" s="274">
        <v>5459</v>
      </c>
      <c r="F97" s="274">
        <v>0</v>
      </c>
      <c r="G97" s="275">
        <f t="shared" si="1"/>
        <v>0</v>
      </c>
    </row>
    <row r="98" spans="1:7">
      <c r="A98" s="268" t="s">
        <v>220</v>
      </c>
      <c r="B98" s="269"/>
      <c r="C98" s="300" t="s">
        <v>221</v>
      </c>
      <c r="D98" s="301"/>
      <c r="E98" s="301"/>
      <c r="F98" s="301"/>
      <c r="G98" s="302"/>
    </row>
    <row r="99" spans="1:7" ht="38.25">
      <c r="A99" s="270" t="s">
        <v>1732</v>
      </c>
      <c r="B99" s="271" t="s">
        <v>223</v>
      </c>
      <c r="C99" s="272" t="s">
        <v>224</v>
      </c>
      <c r="D99" s="273" t="s">
        <v>55</v>
      </c>
      <c r="E99" s="274">
        <v>18651</v>
      </c>
      <c r="F99" s="274">
        <v>0</v>
      </c>
      <c r="G99" s="275">
        <f t="shared" ref="G99:G121" si="2">E99*F99</f>
        <v>0</v>
      </c>
    </row>
    <row r="100" spans="1:7" ht="38.25">
      <c r="A100" s="270" t="s">
        <v>1733</v>
      </c>
      <c r="B100" s="271" t="s">
        <v>226</v>
      </c>
      <c r="C100" s="272" t="s">
        <v>227</v>
      </c>
      <c r="D100" s="273" t="s">
        <v>55</v>
      </c>
      <c r="E100" s="274">
        <v>47643</v>
      </c>
      <c r="F100" s="274">
        <v>0</v>
      </c>
      <c r="G100" s="275">
        <f t="shared" si="2"/>
        <v>0</v>
      </c>
    </row>
    <row r="101" spans="1:7" ht="51">
      <c r="A101" s="270" t="s">
        <v>1734</v>
      </c>
      <c r="B101" s="271" t="s">
        <v>223</v>
      </c>
      <c r="C101" s="272" t="s">
        <v>229</v>
      </c>
      <c r="D101" s="273" t="s">
        <v>55</v>
      </c>
      <c r="E101" s="274">
        <v>18651</v>
      </c>
      <c r="F101" s="274">
        <v>0</v>
      </c>
      <c r="G101" s="275">
        <f t="shared" si="2"/>
        <v>0</v>
      </c>
    </row>
    <row r="102" spans="1:7" ht="51">
      <c r="A102" s="270" t="s">
        <v>222</v>
      </c>
      <c r="B102" s="271" t="s">
        <v>231</v>
      </c>
      <c r="C102" s="272" t="s">
        <v>232</v>
      </c>
      <c r="D102" s="273" t="s">
        <v>55</v>
      </c>
      <c r="E102" s="274">
        <v>75</v>
      </c>
      <c r="F102" s="274">
        <v>0</v>
      </c>
      <c r="G102" s="275">
        <f t="shared" si="2"/>
        <v>0</v>
      </c>
    </row>
    <row r="103" spans="1:7" ht="51">
      <c r="A103" s="270" t="s">
        <v>225</v>
      </c>
      <c r="B103" s="271" t="s">
        <v>231</v>
      </c>
      <c r="C103" s="272" t="s">
        <v>234</v>
      </c>
      <c r="D103" s="273" t="s">
        <v>55</v>
      </c>
      <c r="E103" s="274">
        <v>11323</v>
      </c>
      <c r="F103" s="274">
        <v>0</v>
      </c>
      <c r="G103" s="275">
        <f t="shared" si="2"/>
        <v>0</v>
      </c>
    </row>
    <row r="104" spans="1:7" ht="51">
      <c r="A104" s="270" t="s">
        <v>228</v>
      </c>
      <c r="B104" s="271" t="s">
        <v>236</v>
      </c>
      <c r="C104" s="272" t="s">
        <v>237</v>
      </c>
      <c r="D104" s="273" t="s">
        <v>55</v>
      </c>
      <c r="E104" s="274">
        <v>12218</v>
      </c>
      <c r="F104" s="274">
        <v>0</v>
      </c>
      <c r="G104" s="275">
        <f t="shared" si="2"/>
        <v>0</v>
      </c>
    </row>
    <row r="105" spans="1:7" ht="51">
      <c r="A105" s="270" t="s">
        <v>230</v>
      </c>
      <c r="B105" s="271" t="s">
        <v>236</v>
      </c>
      <c r="C105" s="272" t="s">
        <v>239</v>
      </c>
      <c r="D105" s="273" t="s">
        <v>55</v>
      </c>
      <c r="E105" s="274">
        <v>5475</v>
      </c>
      <c r="F105" s="274">
        <v>0</v>
      </c>
      <c r="G105" s="275">
        <f t="shared" si="2"/>
        <v>0</v>
      </c>
    </row>
    <row r="106" spans="1:7" ht="51">
      <c r="A106" s="270" t="s">
        <v>233</v>
      </c>
      <c r="B106" s="271" t="s">
        <v>236</v>
      </c>
      <c r="C106" s="272" t="s">
        <v>241</v>
      </c>
      <c r="D106" s="273" t="s">
        <v>55</v>
      </c>
      <c r="E106" s="274">
        <v>968</v>
      </c>
      <c r="F106" s="274">
        <v>0</v>
      </c>
      <c r="G106" s="275">
        <f t="shared" si="2"/>
        <v>0</v>
      </c>
    </row>
    <row r="107" spans="1:7" ht="51">
      <c r="A107" s="270" t="s">
        <v>235</v>
      </c>
      <c r="B107" s="271" t="s">
        <v>243</v>
      </c>
      <c r="C107" s="272" t="s">
        <v>1735</v>
      </c>
      <c r="D107" s="273" t="s">
        <v>55</v>
      </c>
      <c r="E107" s="274">
        <v>8585</v>
      </c>
      <c r="F107" s="274">
        <v>0</v>
      </c>
      <c r="G107" s="275">
        <f t="shared" si="2"/>
        <v>0</v>
      </c>
    </row>
    <row r="108" spans="1:7" ht="51">
      <c r="A108" s="270" t="s">
        <v>238</v>
      </c>
      <c r="B108" s="271" t="s">
        <v>243</v>
      </c>
      <c r="C108" s="272" t="s">
        <v>1736</v>
      </c>
      <c r="D108" s="273" t="s">
        <v>55</v>
      </c>
      <c r="E108" s="274">
        <v>1062</v>
      </c>
      <c r="F108" s="274">
        <v>0</v>
      </c>
      <c r="G108" s="275">
        <f t="shared" si="2"/>
        <v>0</v>
      </c>
    </row>
    <row r="109" spans="1:7" ht="51">
      <c r="A109" s="270" t="s">
        <v>240</v>
      </c>
      <c r="B109" s="271" t="s">
        <v>243</v>
      </c>
      <c r="C109" s="272" t="s">
        <v>1737</v>
      </c>
      <c r="D109" s="273" t="s">
        <v>55</v>
      </c>
      <c r="E109" s="274">
        <v>2409</v>
      </c>
      <c r="F109" s="274">
        <v>0</v>
      </c>
      <c r="G109" s="275">
        <f t="shared" si="2"/>
        <v>0</v>
      </c>
    </row>
    <row r="110" spans="1:7" ht="51">
      <c r="A110" s="270" t="s">
        <v>242</v>
      </c>
      <c r="B110" s="271" t="s">
        <v>243</v>
      </c>
      <c r="C110" s="272" t="s">
        <v>1738</v>
      </c>
      <c r="D110" s="273" t="s">
        <v>55</v>
      </c>
      <c r="E110" s="274">
        <v>75</v>
      </c>
      <c r="F110" s="274">
        <v>0</v>
      </c>
      <c r="G110" s="275">
        <f t="shared" si="2"/>
        <v>0</v>
      </c>
    </row>
    <row r="111" spans="1:7" ht="51">
      <c r="A111" s="270" t="s">
        <v>244</v>
      </c>
      <c r="B111" s="271" t="s">
        <v>247</v>
      </c>
      <c r="C111" s="272" t="s">
        <v>248</v>
      </c>
      <c r="D111" s="273" t="s">
        <v>55</v>
      </c>
      <c r="E111" s="274">
        <v>1008</v>
      </c>
      <c r="F111" s="274">
        <v>0</v>
      </c>
      <c r="G111" s="275">
        <f t="shared" si="2"/>
        <v>0</v>
      </c>
    </row>
    <row r="112" spans="1:7" ht="51">
      <c r="A112" s="270" t="s">
        <v>245</v>
      </c>
      <c r="B112" s="271" t="s">
        <v>247</v>
      </c>
      <c r="C112" s="272" t="s">
        <v>250</v>
      </c>
      <c r="D112" s="273" t="s">
        <v>55</v>
      </c>
      <c r="E112" s="274">
        <v>560</v>
      </c>
      <c r="F112" s="274">
        <v>0</v>
      </c>
      <c r="G112" s="275">
        <f t="shared" si="2"/>
        <v>0</v>
      </c>
    </row>
    <row r="113" spans="1:7" ht="38.25">
      <c r="A113" s="270" t="s">
        <v>246</v>
      </c>
      <c r="B113" s="271" t="s">
        <v>252</v>
      </c>
      <c r="C113" s="272" t="s">
        <v>253</v>
      </c>
      <c r="D113" s="273" t="s">
        <v>55</v>
      </c>
      <c r="E113" s="274">
        <v>201</v>
      </c>
      <c r="F113" s="274">
        <v>0</v>
      </c>
      <c r="G113" s="275">
        <f t="shared" si="2"/>
        <v>0</v>
      </c>
    </row>
    <row r="114" spans="1:7" ht="38.25">
      <c r="A114" s="270" t="s">
        <v>249</v>
      </c>
      <c r="B114" s="271" t="s">
        <v>252</v>
      </c>
      <c r="C114" s="272" t="s">
        <v>255</v>
      </c>
      <c r="D114" s="273" t="s">
        <v>55</v>
      </c>
      <c r="E114" s="274">
        <v>201</v>
      </c>
      <c r="F114" s="274">
        <v>0</v>
      </c>
      <c r="G114" s="275">
        <f t="shared" si="2"/>
        <v>0</v>
      </c>
    </row>
    <row r="115" spans="1:7" ht="63.75">
      <c r="A115" s="270" t="s">
        <v>251</v>
      </c>
      <c r="B115" s="271" t="s">
        <v>243</v>
      </c>
      <c r="C115" s="272" t="s">
        <v>257</v>
      </c>
      <c r="D115" s="273" t="s">
        <v>55</v>
      </c>
      <c r="E115" s="274">
        <v>133</v>
      </c>
      <c r="F115" s="274">
        <v>0</v>
      </c>
      <c r="G115" s="275">
        <f t="shared" si="2"/>
        <v>0</v>
      </c>
    </row>
    <row r="116" spans="1:7" ht="51">
      <c r="A116" s="270" t="s">
        <v>254</v>
      </c>
      <c r="B116" s="271" t="s">
        <v>243</v>
      </c>
      <c r="C116" s="272" t="s">
        <v>259</v>
      </c>
      <c r="D116" s="273" t="s">
        <v>55</v>
      </c>
      <c r="E116" s="274">
        <v>190</v>
      </c>
      <c r="F116" s="274">
        <v>0</v>
      </c>
      <c r="G116" s="275">
        <f t="shared" si="2"/>
        <v>0</v>
      </c>
    </row>
    <row r="117" spans="1:7" ht="38.25">
      <c r="A117" s="270" t="s">
        <v>256</v>
      </c>
      <c r="B117" s="271" t="s">
        <v>261</v>
      </c>
      <c r="C117" s="272" t="s">
        <v>262</v>
      </c>
      <c r="D117" s="273" t="s">
        <v>55</v>
      </c>
      <c r="E117" s="274">
        <v>78</v>
      </c>
      <c r="F117" s="274">
        <v>0</v>
      </c>
      <c r="G117" s="275">
        <f t="shared" si="2"/>
        <v>0</v>
      </c>
    </row>
    <row r="118" spans="1:7" ht="51">
      <c r="A118" s="270" t="s">
        <v>258</v>
      </c>
      <c r="B118" s="271" t="s">
        <v>243</v>
      </c>
      <c r="C118" s="272" t="s">
        <v>1739</v>
      </c>
      <c r="D118" s="273" t="s">
        <v>55</v>
      </c>
      <c r="E118" s="274">
        <v>229</v>
      </c>
      <c r="F118" s="274">
        <v>0</v>
      </c>
      <c r="G118" s="275">
        <f t="shared" si="2"/>
        <v>0</v>
      </c>
    </row>
    <row r="119" spans="1:7" ht="51">
      <c r="A119" s="270" t="s">
        <v>260</v>
      </c>
      <c r="B119" s="271" t="s">
        <v>265</v>
      </c>
      <c r="C119" s="272" t="s">
        <v>266</v>
      </c>
      <c r="D119" s="273" t="s">
        <v>55</v>
      </c>
      <c r="E119" s="274">
        <v>8084</v>
      </c>
      <c r="F119" s="274">
        <v>0</v>
      </c>
      <c r="G119" s="275">
        <f t="shared" si="2"/>
        <v>0</v>
      </c>
    </row>
    <row r="120" spans="1:7" ht="51">
      <c r="A120" s="270" t="s">
        <v>263</v>
      </c>
      <c r="B120" s="271" t="s">
        <v>265</v>
      </c>
      <c r="C120" s="272" t="s">
        <v>267</v>
      </c>
      <c r="D120" s="273" t="s">
        <v>55</v>
      </c>
      <c r="E120" s="274">
        <v>2072</v>
      </c>
      <c r="F120" s="274">
        <v>0</v>
      </c>
      <c r="G120" s="275">
        <f t="shared" si="2"/>
        <v>0</v>
      </c>
    </row>
    <row r="121" spans="1:7" ht="51">
      <c r="A121" s="270" t="s">
        <v>264</v>
      </c>
      <c r="B121" s="271" t="s">
        <v>265</v>
      </c>
      <c r="C121" s="272" t="s">
        <v>268</v>
      </c>
      <c r="D121" s="273" t="s">
        <v>55</v>
      </c>
      <c r="E121" s="274">
        <v>4969</v>
      </c>
      <c r="F121" s="274">
        <v>0</v>
      </c>
      <c r="G121" s="275">
        <f t="shared" si="2"/>
        <v>0</v>
      </c>
    </row>
    <row r="122" spans="1:7">
      <c r="A122" s="268" t="s">
        <v>269</v>
      </c>
      <c r="B122" s="269"/>
      <c r="C122" s="300" t="s">
        <v>270</v>
      </c>
      <c r="D122" s="301"/>
      <c r="E122" s="301"/>
      <c r="F122" s="301"/>
      <c r="G122" s="302"/>
    </row>
    <row r="123" spans="1:7" ht="25.5">
      <c r="A123" s="270" t="s">
        <v>1740</v>
      </c>
      <c r="B123" s="271" t="s">
        <v>272</v>
      </c>
      <c r="C123" s="272" t="s">
        <v>273</v>
      </c>
      <c r="D123" s="273" t="s">
        <v>42</v>
      </c>
      <c r="E123" s="274">
        <v>125</v>
      </c>
      <c r="F123" s="274">
        <v>0</v>
      </c>
      <c r="G123" s="275">
        <f t="shared" ref="G123:G143" si="3">E123*F123</f>
        <v>0</v>
      </c>
    </row>
    <row r="124" spans="1:7" ht="25.5">
      <c r="A124" s="270" t="s">
        <v>1741</v>
      </c>
      <c r="B124" s="271" t="s">
        <v>272</v>
      </c>
      <c r="C124" s="272" t="s">
        <v>275</v>
      </c>
      <c r="D124" s="273" t="s">
        <v>180</v>
      </c>
      <c r="E124" s="274">
        <v>15</v>
      </c>
      <c r="F124" s="274">
        <v>0</v>
      </c>
      <c r="G124" s="275">
        <f t="shared" si="3"/>
        <v>0</v>
      </c>
    </row>
    <row r="125" spans="1:7" ht="25.5">
      <c r="A125" s="270" t="s">
        <v>271</v>
      </c>
      <c r="B125" s="271" t="s">
        <v>272</v>
      </c>
      <c r="C125" s="272" t="s">
        <v>277</v>
      </c>
      <c r="D125" s="273" t="s">
        <v>42</v>
      </c>
      <c r="E125" s="274">
        <v>107</v>
      </c>
      <c r="F125" s="274">
        <v>0</v>
      </c>
      <c r="G125" s="275">
        <f t="shared" si="3"/>
        <v>0</v>
      </c>
    </row>
    <row r="126" spans="1:7" ht="25.5">
      <c r="A126" s="270" t="s">
        <v>274</v>
      </c>
      <c r="B126" s="271" t="s">
        <v>272</v>
      </c>
      <c r="C126" s="272" t="s">
        <v>275</v>
      </c>
      <c r="D126" s="273" t="s">
        <v>180</v>
      </c>
      <c r="E126" s="274">
        <v>13</v>
      </c>
      <c r="F126" s="274">
        <v>0</v>
      </c>
      <c r="G126" s="275">
        <f t="shared" si="3"/>
        <v>0</v>
      </c>
    </row>
    <row r="127" spans="1:7" ht="25.5">
      <c r="A127" s="270" t="s">
        <v>276</v>
      </c>
      <c r="B127" s="271" t="s">
        <v>272</v>
      </c>
      <c r="C127" s="272" t="s">
        <v>280</v>
      </c>
      <c r="D127" s="273" t="s">
        <v>42</v>
      </c>
      <c r="E127" s="274">
        <v>76</v>
      </c>
      <c r="F127" s="274">
        <v>0</v>
      </c>
      <c r="G127" s="275">
        <f t="shared" si="3"/>
        <v>0</v>
      </c>
    </row>
    <row r="128" spans="1:7" ht="25.5">
      <c r="A128" s="270" t="s">
        <v>278</v>
      </c>
      <c r="B128" s="271" t="s">
        <v>272</v>
      </c>
      <c r="C128" s="272" t="s">
        <v>275</v>
      </c>
      <c r="D128" s="273" t="s">
        <v>180</v>
      </c>
      <c r="E128" s="274">
        <v>10</v>
      </c>
      <c r="F128" s="274">
        <v>0</v>
      </c>
      <c r="G128" s="275">
        <f t="shared" si="3"/>
        <v>0</v>
      </c>
    </row>
    <row r="129" spans="1:7" ht="25.5">
      <c r="A129" s="270" t="s">
        <v>279</v>
      </c>
      <c r="B129" s="271" t="s">
        <v>283</v>
      </c>
      <c r="C129" s="272" t="s">
        <v>284</v>
      </c>
      <c r="D129" s="273" t="s">
        <v>42</v>
      </c>
      <c r="E129" s="274">
        <v>354</v>
      </c>
      <c r="F129" s="274">
        <v>0</v>
      </c>
      <c r="G129" s="275">
        <f t="shared" si="3"/>
        <v>0</v>
      </c>
    </row>
    <row r="130" spans="1:7" ht="25.5">
      <c r="A130" s="270" t="s">
        <v>281</v>
      </c>
      <c r="B130" s="271" t="s">
        <v>283</v>
      </c>
      <c r="C130" s="272" t="s">
        <v>275</v>
      </c>
      <c r="D130" s="273" t="s">
        <v>180</v>
      </c>
      <c r="E130" s="274">
        <v>43</v>
      </c>
      <c r="F130" s="274">
        <v>0</v>
      </c>
      <c r="G130" s="275">
        <f t="shared" si="3"/>
        <v>0</v>
      </c>
    </row>
    <row r="131" spans="1:7" ht="25.5">
      <c r="A131" s="270" t="s">
        <v>282</v>
      </c>
      <c r="B131" s="271" t="s">
        <v>283</v>
      </c>
      <c r="C131" s="272" t="s">
        <v>287</v>
      </c>
      <c r="D131" s="273" t="s">
        <v>42</v>
      </c>
      <c r="E131" s="274">
        <v>3646</v>
      </c>
      <c r="F131" s="274">
        <v>0</v>
      </c>
      <c r="G131" s="275">
        <f t="shared" si="3"/>
        <v>0</v>
      </c>
    </row>
    <row r="132" spans="1:7" ht="25.5">
      <c r="A132" s="270" t="s">
        <v>285</v>
      </c>
      <c r="B132" s="271" t="s">
        <v>283</v>
      </c>
      <c r="C132" s="272" t="s">
        <v>275</v>
      </c>
      <c r="D132" s="273" t="s">
        <v>180</v>
      </c>
      <c r="E132" s="274">
        <v>353</v>
      </c>
      <c r="F132" s="274">
        <v>0</v>
      </c>
      <c r="G132" s="275">
        <f t="shared" si="3"/>
        <v>0</v>
      </c>
    </row>
    <row r="133" spans="1:7" ht="25.5">
      <c r="A133" s="270" t="s">
        <v>286</v>
      </c>
      <c r="B133" s="271" t="s">
        <v>283</v>
      </c>
      <c r="C133" s="272" t="s">
        <v>290</v>
      </c>
      <c r="D133" s="273" t="s">
        <v>42</v>
      </c>
      <c r="E133" s="274">
        <v>1940</v>
      </c>
      <c r="F133" s="274">
        <v>0</v>
      </c>
      <c r="G133" s="275">
        <f t="shared" si="3"/>
        <v>0</v>
      </c>
    </row>
    <row r="134" spans="1:7" ht="25.5">
      <c r="A134" s="270" t="s">
        <v>288</v>
      </c>
      <c r="B134" s="271" t="s">
        <v>283</v>
      </c>
      <c r="C134" s="272" t="s">
        <v>275</v>
      </c>
      <c r="D134" s="273" t="s">
        <v>180</v>
      </c>
      <c r="E134" s="274">
        <v>249</v>
      </c>
      <c r="F134" s="274">
        <v>0</v>
      </c>
      <c r="G134" s="275">
        <f t="shared" si="3"/>
        <v>0</v>
      </c>
    </row>
    <row r="135" spans="1:7" ht="25.5">
      <c r="A135" s="270" t="s">
        <v>289</v>
      </c>
      <c r="B135" s="271" t="s">
        <v>283</v>
      </c>
      <c r="C135" s="272" t="s">
        <v>293</v>
      </c>
      <c r="D135" s="273" t="s">
        <v>42</v>
      </c>
      <c r="E135" s="274">
        <v>2372</v>
      </c>
      <c r="F135" s="274">
        <v>0</v>
      </c>
      <c r="G135" s="275">
        <f t="shared" si="3"/>
        <v>0</v>
      </c>
    </row>
    <row r="136" spans="1:7" ht="25.5">
      <c r="A136" s="270" t="s">
        <v>291</v>
      </c>
      <c r="B136" s="271" t="s">
        <v>283</v>
      </c>
      <c r="C136" s="272" t="s">
        <v>275</v>
      </c>
      <c r="D136" s="273" t="s">
        <v>180</v>
      </c>
      <c r="E136" s="274">
        <v>139</v>
      </c>
      <c r="F136" s="274">
        <v>0</v>
      </c>
      <c r="G136" s="275">
        <f t="shared" si="3"/>
        <v>0</v>
      </c>
    </row>
    <row r="137" spans="1:7" ht="25.5">
      <c r="A137" s="270" t="s">
        <v>292</v>
      </c>
      <c r="B137" s="271" t="s">
        <v>283</v>
      </c>
      <c r="C137" s="272" t="s">
        <v>296</v>
      </c>
      <c r="D137" s="273" t="s">
        <v>42</v>
      </c>
      <c r="E137" s="274">
        <v>50</v>
      </c>
      <c r="F137" s="274">
        <v>0</v>
      </c>
      <c r="G137" s="275">
        <f t="shared" si="3"/>
        <v>0</v>
      </c>
    </row>
    <row r="138" spans="1:7" ht="38.25">
      <c r="A138" s="270" t="s">
        <v>294</v>
      </c>
      <c r="B138" s="271" t="s">
        <v>283</v>
      </c>
      <c r="C138" s="272" t="s">
        <v>298</v>
      </c>
      <c r="D138" s="273" t="s">
        <v>180</v>
      </c>
      <c r="E138" s="274">
        <v>11</v>
      </c>
      <c r="F138" s="274">
        <v>0</v>
      </c>
      <c r="G138" s="275">
        <f t="shared" si="3"/>
        <v>0</v>
      </c>
    </row>
    <row r="139" spans="1:7" ht="25.5">
      <c r="A139" s="270" t="s">
        <v>295</v>
      </c>
      <c r="B139" s="271" t="s">
        <v>300</v>
      </c>
      <c r="C139" s="272" t="s">
        <v>301</v>
      </c>
      <c r="D139" s="273" t="s">
        <v>42</v>
      </c>
      <c r="E139" s="274">
        <v>8320</v>
      </c>
      <c r="F139" s="274">
        <v>0</v>
      </c>
      <c r="G139" s="275">
        <f t="shared" si="3"/>
        <v>0</v>
      </c>
    </row>
    <row r="140" spans="1:7" ht="25.5">
      <c r="A140" s="270" t="s">
        <v>297</v>
      </c>
      <c r="B140" s="271" t="s">
        <v>300</v>
      </c>
      <c r="C140" s="272" t="s">
        <v>303</v>
      </c>
      <c r="D140" s="273" t="s">
        <v>180</v>
      </c>
      <c r="E140" s="274">
        <v>333</v>
      </c>
      <c r="F140" s="274">
        <v>0</v>
      </c>
      <c r="G140" s="275">
        <f t="shared" si="3"/>
        <v>0</v>
      </c>
    </row>
    <row r="141" spans="1:7" ht="38.25">
      <c r="A141" s="270" t="s">
        <v>299</v>
      </c>
      <c r="B141" s="271" t="s">
        <v>305</v>
      </c>
      <c r="C141" s="272" t="s">
        <v>306</v>
      </c>
      <c r="D141" s="273" t="s">
        <v>42</v>
      </c>
      <c r="E141" s="274">
        <v>167</v>
      </c>
      <c r="F141" s="274">
        <v>0</v>
      </c>
      <c r="G141" s="275">
        <f t="shared" si="3"/>
        <v>0</v>
      </c>
    </row>
    <row r="142" spans="1:7" ht="38.25">
      <c r="A142" s="270" t="s">
        <v>302</v>
      </c>
      <c r="B142" s="271" t="s">
        <v>243</v>
      </c>
      <c r="C142" s="272" t="s">
        <v>307</v>
      </c>
      <c r="D142" s="273" t="s">
        <v>42</v>
      </c>
      <c r="E142" s="274">
        <v>4560</v>
      </c>
      <c r="F142" s="274">
        <v>0</v>
      </c>
      <c r="G142" s="275">
        <f t="shared" si="3"/>
        <v>0</v>
      </c>
    </row>
    <row r="143" spans="1:7" ht="25.5">
      <c r="A143" s="270" t="s">
        <v>304</v>
      </c>
      <c r="B143" s="271" t="s">
        <v>305</v>
      </c>
      <c r="C143" s="272" t="s">
        <v>308</v>
      </c>
      <c r="D143" s="273" t="s">
        <v>180</v>
      </c>
      <c r="E143" s="274">
        <v>239</v>
      </c>
      <c r="F143" s="274">
        <v>0</v>
      </c>
      <c r="G143" s="275">
        <f t="shared" si="3"/>
        <v>0</v>
      </c>
    </row>
    <row r="144" spans="1:7">
      <c r="A144" s="268" t="s">
        <v>309</v>
      </c>
      <c r="B144" s="269"/>
      <c r="C144" s="300" t="s">
        <v>310</v>
      </c>
      <c r="D144" s="301"/>
      <c r="E144" s="301"/>
      <c r="F144" s="301"/>
      <c r="G144" s="302"/>
    </row>
    <row r="145" spans="1:7" ht="25.5">
      <c r="A145" s="270" t="s">
        <v>1742</v>
      </c>
      <c r="B145" s="271" t="s">
        <v>312</v>
      </c>
      <c r="C145" s="272" t="s">
        <v>313</v>
      </c>
      <c r="D145" s="273" t="s">
        <v>55</v>
      </c>
      <c r="E145" s="274">
        <v>1500</v>
      </c>
      <c r="F145" s="274">
        <v>0</v>
      </c>
      <c r="G145" s="275">
        <f t="shared" ref="G145:G163" si="4">E145*F145</f>
        <v>0</v>
      </c>
    </row>
    <row r="146" spans="1:7" ht="51">
      <c r="A146" s="270" t="s">
        <v>1743</v>
      </c>
      <c r="B146" s="271" t="s">
        <v>312</v>
      </c>
      <c r="C146" s="272" t="s">
        <v>315</v>
      </c>
      <c r="D146" s="273" t="s">
        <v>55</v>
      </c>
      <c r="E146" s="274">
        <v>640</v>
      </c>
      <c r="F146" s="274">
        <v>0</v>
      </c>
      <c r="G146" s="275">
        <f t="shared" si="4"/>
        <v>0</v>
      </c>
    </row>
    <row r="147" spans="1:7" ht="25.5">
      <c r="A147" s="270" t="s">
        <v>311</v>
      </c>
      <c r="B147" s="271" t="s">
        <v>318</v>
      </c>
      <c r="C147" s="272" t="s">
        <v>319</v>
      </c>
      <c r="D147" s="273" t="s">
        <v>320</v>
      </c>
      <c r="E147" s="274">
        <v>46</v>
      </c>
      <c r="F147" s="274">
        <v>0</v>
      </c>
      <c r="G147" s="275">
        <f t="shared" si="4"/>
        <v>0</v>
      </c>
    </row>
    <row r="148" spans="1:7" ht="38.25">
      <c r="A148" s="270" t="s">
        <v>314</v>
      </c>
      <c r="B148" s="271" t="s">
        <v>318</v>
      </c>
      <c r="C148" s="272" t="s">
        <v>322</v>
      </c>
      <c r="D148" s="273" t="s">
        <v>320</v>
      </c>
      <c r="E148" s="274">
        <v>225</v>
      </c>
      <c r="F148" s="274">
        <v>0</v>
      </c>
      <c r="G148" s="275">
        <f t="shared" si="4"/>
        <v>0</v>
      </c>
    </row>
    <row r="149" spans="1:7" ht="25.5">
      <c r="A149" s="270" t="s">
        <v>316</v>
      </c>
      <c r="B149" s="271" t="s">
        <v>318</v>
      </c>
      <c r="C149" s="272" t="s">
        <v>324</v>
      </c>
      <c r="D149" s="273" t="s">
        <v>320</v>
      </c>
      <c r="E149" s="274">
        <v>121</v>
      </c>
      <c r="F149" s="274">
        <v>0</v>
      </c>
      <c r="G149" s="275">
        <f t="shared" si="4"/>
        <v>0</v>
      </c>
    </row>
    <row r="150" spans="1:7" ht="25.5">
      <c r="A150" s="270" t="s">
        <v>317</v>
      </c>
      <c r="B150" s="271" t="s">
        <v>318</v>
      </c>
      <c r="C150" s="272" t="s">
        <v>326</v>
      </c>
      <c r="D150" s="273" t="s">
        <v>320</v>
      </c>
      <c r="E150" s="274">
        <v>57</v>
      </c>
      <c r="F150" s="274">
        <v>0</v>
      </c>
      <c r="G150" s="275">
        <f t="shared" si="4"/>
        <v>0</v>
      </c>
    </row>
    <row r="151" spans="1:7" ht="38.25">
      <c r="A151" s="270" t="s">
        <v>321</v>
      </c>
      <c r="B151" s="271" t="s">
        <v>318</v>
      </c>
      <c r="C151" s="272" t="s">
        <v>328</v>
      </c>
      <c r="D151" s="273" t="s">
        <v>320</v>
      </c>
      <c r="E151" s="274">
        <v>189</v>
      </c>
      <c r="F151" s="274">
        <v>0</v>
      </c>
      <c r="G151" s="275">
        <f t="shared" si="4"/>
        <v>0</v>
      </c>
    </row>
    <row r="152" spans="1:7" ht="25.5">
      <c r="A152" s="270" t="s">
        <v>323</v>
      </c>
      <c r="B152" s="271" t="s">
        <v>318</v>
      </c>
      <c r="C152" s="272" t="s">
        <v>330</v>
      </c>
      <c r="D152" s="273" t="s">
        <v>320</v>
      </c>
      <c r="E152" s="274">
        <v>14</v>
      </c>
      <c r="F152" s="274">
        <v>0</v>
      </c>
      <c r="G152" s="275">
        <f t="shared" si="4"/>
        <v>0</v>
      </c>
    </row>
    <row r="153" spans="1:7" ht="25.5">
      <c r="A153" s="270" t="s">
        <v>325</v>
      </c>
      <c r="B153" s="271" t="s">
        <v>318</v>
      </c>
      <c r="C153" s="272" t="s">
        <v>332</v>
      </c>
      <c r="D153" s="273" t="s">
        <v>320</v>
      </c>
      <c r="E153" s="274">
        <v>3</v>
      </c>
      <c r="F153" s="274">
        <v>0</v>
      </c>
      <c r="G153" s="275">
        <f t="shared" si="4"/>
        <v>0</v>
      </c>
    </row>
    <row r="154" spans="1:7" ht="25.5">
      <c r="A154" s="270" t="s">
        <v>327</v>
      </c>
      <c r="B154" s="271" t="s">
        <v>318</v>
      </c>
      <c r="C154" s="272" t="s">
        <v>334</v>
      </c>
      <c r="D154" s="273" t="s">
        <v>320</v>
      </c>
      <c r="E154" s="274">
        <v>3</v>
      </c>
      <c r="F154" s="274">
        <v>0</v>
      </c>
      <c r="G154" s="275">
        <f t="shared" si="4"/>
        <v>0</v>
      </c>
    </row>
    <row r="155" spans="1:7" ht="38.25">
      <c r="A155" s="270" t="s">
        <v>329</v>
      </c>
      <c r="B155" s="271" t="s">
        <v>318</v>
      </c>
      <c r="C155" s="272" t="s">
        <v>336</v>
      </c>
      <c r="D155" s="273" t="s">
        <v>320</v>
      </c>
      <c r="E155" s="274">
        <v>5</v>
      </c>
      <c r="F155" s="274">
        <v>0</v>
      </c>
      <c r="G155" s="275">
        <f t="shared" si="4"/>
        <v>0</v>
      </c>
    </row>
    <row r="156" spans="1:7" ht="38.25">
      <c r="A156" s="270" t="s">
        <v>331</v>
      </c>
      <c r="B156" s="271" t="s">
        <v>318</v>
      </c>
      <c r="C156" s="272" t="s">
        <v>338</v>
      </c>
      <c r="D156" s="273" t="s">
        <v>320</v>
      </c>
      <c r="E156" s="274">
        <v>2</v>
      </c>
      <c r="F156" s="274">
        <v>0</v>
      </c>
      <c r="G156" s="275">
        <f t="shared" si="4"/>
        <v>0</v>
      </c>
    </row>
    <row r="157" spans="1:7" ht="38.25">
      <c r="A157" s="270" t="s">
        <v>333</v>
      </c>
      <c r="B157" s="271" t="s">
        <v>318</v>
      </c>
      <c r="C157" s="272" t="s">
        <v>340</v>
      </c>
      <c r="D157" s="273" t="s">
        <v>320</v>
      </c>
      <c r="E157" s="274">
        <v>2</v>
      </c>
      <c r="F157" s="274">
        <v>0</v>
      </c>
      <c r="G157" s="275">
        <f t="shared" si="4"/>
        <v>0</v>
      </c>
    </row>
    <row r="158" spans="1:7" ht="38.25">
      <c r="A158" s="270" t="s">
        <v>335</v>
      </c>
      <c r="B158" s="271" t="s">
        <v>318</v>
      </c>
      <c r="C158" s="272" t="s">
        <v>342</v>
      </c>
      <c r="D158" s="273" t="s">
        <v>320</v>
      </c>
      <c r="E158" s="274">
        <v>2</v>
      </c>
      <c r="F158" s="274">
        <v>0</v>
      </c>
      <c r="G158" s="275">
        <f t="shared" si="4"/>
        <v>0</v>
      </c>
    </row>
    <row r="159" spans="1:7" ht="25.5">
      <c r="A159" s="270" t="s">
        <v>337</v>
      </c>
      <c r="B159" s="271" t="s">
        <v>318</v>
      </c>
      <c r="C159" s="272" t="s">
        <v>344</v>
      </c>
      <c r="D159" s="273" t="s">
        <v>320</v>
      </c>
      <c r="E159" s="274">
        <v>15</v>
      </c>
      <c r="F159" s="274">
        <v>0</v>
      </c>
      <c r="G159" s="275">
        <f t="shared" si="4"/>
        <v>0</v>
      </c>
    </row>
    <row r="160" spans="1:7" ht="25.5">
      <c r="A160" s="270" t="s">
        <v>339</v>
      </c>
      <c r="B160" s="271" t="s">
        <v>318</v>
      </c>
      <c r="C160" s="272" t="s">
        <v>346</v>
      </c>
      <c r="D160" s="273" t="s">
        <v>320</v>
      </c>
      <c r="E160" s="274">
        <v>2</v>
      </c>
      <c r="F160" s="274">
        <v>0</v>
      </c>
      <c r="G160" s="275">
        <f t="shared" si="4"/>
        <v>0</v>
      </c>
    </row>
    <row r="161" spans="1:7" ht="25.5">
      <c r="A161" s="270" t="s">
        <v>341</v>
      </c>
      <c r="B161" s="271" t="s">
        <v>318</v>
      </c>
      <c r="C161" s="272" t="s">
        <v>347</v>
      </c>
      <c r="D161" s="273" t="s">
        <v>320</v>
      </c>
      <c r="E161" s="274">
        <v>4</v>
      </c>
      <c r="F161" s="274">
        <v>0</v>
      </c>
      <c r="G161" s="275">
        <f t="shared" si="4"/>
        <v>0</v>
      </c>
    </row>
    <row r="162" spans="1:7" ht="25.5">
      <c r="A162" s="270" t="s">
        <v>343</v>
      </c>
      <c r="B162" s="271" t="s">
        <v>318</v>
      </c>
      <c r="C162" s="272" t="s">
        <v>348</v>
      </c>
      <c r="D162" s="273" t="s">
        <v>320</v>
      </c>
      <c r="E162" s="274">
        <v>1</v>
      </c>
      <c r="F162" s="274">
        <v>0</v>
      </c>
      <c r="G162" s="275">
        <f t="shared" si="4"/>
        <v>0</v>
      </c>
    </row>
    <row r="163" spans="1:7" ht="25.5">
      <c r="A163" s="270" t="s">
        <v>345</v>
      </c>
      <c r="B163" s="271" t="s">
        <v>349</v>
      </c>
      <c r="C163" s="272" t="s">
        <v>350</v>
      </c>
      <c r="D163" s="273" t="s">
        <v>42</v>
      </c>
      <c r="E163" s="274">
        <v>218</v>
      </c>
      <c r="F163" s="274">
        <v>0</v>
      </c>
      <c r="G163" s="275">
        <f t="shared" si="4"/>
        <v>0</v>
      </c>
    </row>
    <row r="164" spans="1:7">
      <c r="A164" s="268" t="s">
        <v>351</v>
      </c>
      <c r="B164" s="269"/>
      <c r="C164" s="300" t="s">
        <v>352</v>
      </c>
      <c r="D164" s="301"/>
      <c r="E164" s="301"/>
      <c r="F164" s="301"/>
      <c r="G164" s="302"/>
    </row>
    <row r="165" spans="1:7" ht="25.5">
      <c r="A165" s="270" t="s">
        <v>1744</v>
      </c>
      <c r="B165" s="271" t="s">
        <v>354</v>
      </c>
      <c r="C165" s="272" t="s">
        <v>355</v>
      </c>
      <c r="D165" s="273" t="s">
        <v>55</v>
      </c>
      <c r="E165" s="274">
        <v>488</v>
      </c>
      <c r="F165" s="274">
        <v>0</v>
      </c>
      <c r="G165" s="275">
        <f t="shared" ref="G165:G175" si="5">E165*F165</f>
        <v>0</v>
      </c>
    </row>
    <row r="166" spans="1:7" ht="25.5">
      <c r="A166" s="270" t="s">
        <v>1745</v>
      </c>
      <c r="B166" s="271" t="s">
        <v>357</v>
      </c>
      <c r="C166" s="272" t="s">
        <v>358</v>
      </c>
      <c r="D166" s="273" t="s">
        <v>55</v>
      </c>
      <c r="E166" s="274">
        <v>488</v>
      </c>
      <c r="F166" s="274">
        <v>0</v>
      </c>
      <c r="G166" s="275">
        <f t="shared" si="5"/>
        <v>0</v>
      </c>
    </row>
    <row r="167" spans="1:7" ht="25.5">
      <c r="A167" s="270" t="s">
        <v>1746</v>
      </c>
      <c r="B167" s="271" t="s">
        <v>360</v>
      </c>
      <c r="C167" s="272" t="s">
        <v>361</v>
      </c>
      <c r="D167" s="273" t="s">
        <v>55</v>
      </c>
      <c r="E167" s="274">
        <v>14902</v>
      </c>
      <c r="F167" s="274">
        <v>0</v>
      </c>
      <c r="G167" s="275">
        <f t="shared" si="5"/>
        <v>0</v>
      </c>
    </row>
    <row r="168" spans="1:7" ht="25.5">
      <c r="A168" s="270" t="s">
        <v>353</v>
      </c>
      <c r="B168" s="271" t="s">
        <v>360</v>
      </c>
      <c r="C168" s="272" t="s">
        <v>363</v>
      </c>
      <c r="D168" s="273" t="s">
        <v>180</v>
      </c>
      <c r="E168" s="274">
        <v>1490</v>
      </c>
      <c r="F168" s="274">
        <v>0</v>
      </c>
      <c r="G168" s="275">
        <f t="shared" si="5"/>
        <v>0</v>
      </c>
    </row>
    <row r="169" spans="1:7" ht="25.5">
      <c r="A169" s="270" t="s">
        <v>356</v>
      </c>
      <c r="B169" s="271" t="s">
        <v>360</v>
      </c>
      <c r="C169" s="272" t="s">
        <v>365</v>
      </c>
      <c r="D169" s="273" t="s">
        <v>55</v>
      </c>
      <c r="E169" s="274">
        <v>50</v>
      </c>
      <c r="F169" s="274">
        <v>0</v>
      </c>
      <c r="G169" s="275">
        <f t="shared" si="5"/>
        <v>0</v>
      </c>
    </row>
    <row r="170" spans="1:7" ht="25.5">
      <c r="A170" s="270" t="s">
        <v>359</v>
      </c>
      <c r="B170" s="271" t="s">
        <v>367</v>
      </c>
      <c r="C170" s="272" t="s">
        <v>368</v>
      </c>
      <c r="D170" s="273" t="s">
        <v>30</v>
      </c>
      <c r="E170" s="274">
        <v>79</v>
      </c>
      <c r="F170" s="274">
        <v>0</v>
      </c>
      <c r="G170" s="275">
        <f t="shared" si="5"/>
        <v>0</v>
      </c>
    </row>
    <row r="171" spans="1:7" ht="51">
      <c r="A171" s="270" t="s">
        <v>362</v>
      </c>
      <c r="B171" s="271" t="s">
        <v>370</v>
      </c>
      <c r="C171" s="272" t="s">
        <v>371</v>
      </c>
      <c r="D171" s="273" t="s">
        <v>320</v>
      </c>
      <c r="E171" s="274">
        <v>174</v>
      </c>
      <c r="F171" s="274">
        <v>0</v>
      </c>
      <c r="G171" s="275">
        <f t="shared" si="5"/>
        <v>0</v>
      </c>
    </row>
    <row r="172" spans="1:7" ht="51">
      <c r="A172" s="270" t="s">
        <v>364</v>
      </c>
      <c r="B172" s="271" t="s">
        <v>370</v>
      </c>
      <c r="C172" s="272" t="s">
        <v>373</v>
      </c>
      <c r="D172" s="273" t="s">
        <v>320</v>
      </c>
      <c r="E172" s="274">
        <v>100</v>
      </c>
      <c r="F172" s="274">
        <v>0</v>
      </c>
      <c r="G172" s="275">
        <f t="shared" si="5"/>
        <v>0</v>
      </c>
    </row>
    <row r="173" spans="1:7" ht="89.25">
      <c r="A173" s="270" t="s">
        <v>366</v>
      </c>
      <c r="B173" s="271" t="s">
        <v>374</v>
      </c>
      <c r="C173" s="272" t="s">
        <v>375</v>
      </c>
      <c r="D173" s="273" t="s">
        <v>320</v>
      </c>
      <c r="E173" s="274">
        <v>50</v>
      </c>
      <c r="F173" s="274">
        <v>0</v>
      </c>
      <c r="G173" s="275">
        <f t="shared" si="5"/>
        <v>0</v>
      </c>
    </row>
    <row r="174" spans="1:7" ht="38.25">
      <c r="A174" s="270" t="s">
        <v>369</v>
      </c>
      <c r="B174" s="271" t="s">
        <v>182</v>
      </c>
      <c r="C174" s="272" t="s">
        <v>376</v>
      </c>
      <c r="D174" s="273" t="s">
        <v>180</v>
      </c>
      <c r="E174" s="274">
        <v>260</v>
      </c>
      <c r="F174" s="274">
        <v>0</v>
      </c>
      <c r="G174" s="275">
        <f t="shared" si="5"/>
        <v>0</v>
      </c>
    </row>
    <row r="175" spans="1:7" ht="38.25">
      <c r="A175" s="270" t="s">
        <v>372</v>
      </c>
      <c r="B175" s="271" t="s">
        <v>377</v>
      </c>
      <c r="C175" s="272" t="s">
        <v>378</v>
      </c>
      <c r="D175" s="273" t="s">
        <v>94</v>
      </c>
      <c r="E175" s="274">
        <v>1</v>
      </c>
      <c r="F175" s="274">
        <v>0</v>
      </c>
      <c r="G175" s="275">
        <f t="shared" si="5"/>
        <v>0</v>
      </c>
    </row>
    <row r="176" spans="1:7">
      <c r="A176" s="268" t="s">
        <v>379</v>
      </c>
      <c r="B176" s="269"/>
      <c r="C176" s="300" t="s">
        <v>380</v>
      </c>
      <c r="D176" s="301"/>
      <c r="E176" s="301"/>
      <c r="F176" s="301"/>
      <c r="G176" s="302"/>
    </row>
    <row r="177" spans="1:7" ht="25.5">
      <c r="A177" s="270" t="s">
        <v>1747</v>
      </c>
      <c r="B177" s="271" t="s">
        <v>382</v>
      </c>
      <c r="C177" s="272" t="s">
        <v>383</v>
      </c>
      <c r="D177" s="273" t="s">
        <v>320</v>
      </c>
      <c r="E177" s="274">
        <v>5</v>
      </c>
      <c r="F177" s="274">
        <v>0</v>
      </c>
      <c r="G177" s="275">
        <f>E177*F177</f>
        <v>0</v>
      </c>
    </row>
    <row r="178" spans="1:7" ht="25.5">
      <c r="A178" s="270" t="s">
        <v>1748</v>
      </c>
      <c r="B178" s="271" t="s">
        <v>382</v>
      </c>
      <c r="C178" s="272" t="s">
        <v>17</v>
      </c>
      <c r="D178" s="273" t="s">
        <v>320</v>
      </c>
      <c r="E178" s="274">
        <v>13</v>
      </c>
      <c r="F178" s="274">
        <v>0</v>
      </c>
      <c r="G178" s="275">
        <f>E178*F178</f>
        <v>0</v>
      </c>
    </row>
    <row r="179" spans="1:7" ht="25.5">
      <c r="A179" s="270" t="s">
        <v>1749</v>
      </c>
      <c r="B179" s="271" t="s">
        <v>382</v>
      </c>
      <c r="C179" s="272" t="s">
        <v>384</v>
      </c>
      <c r="D179" s="273" t="s">
        <v>320</v>
      </c>
      <c r="E179" s="274">
        <v>7</v>
      </c>
      <c r="F179" s="274">
        <v>0</v>
      </c>
      <c r="G179" s="275">
        <f>E179*F179</f>
        <v>0</v>
      </c>
    </row>
    <row r="180" spans="1:7" ht="25.5">
      <c r="A180" s="270" t="s">
        <v>381</v>
      </c>
      <c r="B180" s="271" t="s">
        <v>382</v>
      </c>
      <c r="C180" s="272" t="s">
        <v>385</v>
      </c>
      <c r="D180" s="273" t="s">
        <v>320</v>
      </c>
      <c r="E180" s="274">
        <v>26</v>
      </c>
      <c r="F180" s="274">
        <v>0</v>
      </c>
      <c r="G180" s="275">
        <f>E180*F180</f>
        <v>0</v>
      </c>
    </row>
    <row r="181" spans="1:7" ht="21" customHeight="1">
      <c r="A181" s="412" t="s">
        <v>386</v>
      </c>
      <c r="B181" s="413"/>
      <c r="C181" s="413"/>
      <c r="D181" s="413"/>
      <c r="E181" s="413"/>
      <c r="F181" s="414"/>
      <c r="G181" s="276">
        <f>SUM(G7:G180)</f>
        <v>0</v>
      </c>
    </row>
  </sheetData>
  <mergeCells count="5">
    <mergeCell ref="A1:G1"/>
    <mergeCell ref="A2:G3"/>
    <mergeCell ref="A4:G4"/>
    <mergeCell ref="C6:G6"/>
    <mergeCell ref="A181:F181"/>
  </mergeCells>
  <pageMargins left="0.51181102362204722" right="0.31496062992125984" top="0.35433070866141736" bottom="0.35433070866141736" header="0.31496062992125984" footer="0.31496062992125984"/>
  <pageSetup paperSize="9" scale="90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8209-DE31-44F7-AECD-006436CC1D35}">
  <sheetPr>
    <tabColor rgb="FF00B050"/>
  </sheetPr>
  <dimension ref="A1:K66"/>
  <sheetViews>
    <sheetView zoomScale="90" zoomScaleNormal="90" zoomScaleSheetLayoutView="130" workbookViewId="0">
      <selection sqref="A1:G1"/>
    </sheetView>
  </sheetViews>
  <sheetFormatPr defaultRowHeight="12.75"/>
  <cols>
    <col min="1" max="1" width="4.7109375" style="156" customWidth="1"/>
    <col min="2" max="2" width="12.5703125" style="156" customWidth="1"/>
    <col min="3" max="3" width="57.85546875" style="157" customWidth="1"/>
    <col min="4" max="4" width="9.42578125" style="156" customWidth="1"/>
    <col min="5" max="5" width="9.7109375" style="155" customWidth="1"/>
    <col min="6" max="6" width="10.5703125" style="155" customWidth="1"/>
    <col min="7" max="7" width="14.28515625" style="154" customWidth="1"/>
    <col min="8" max="16384" width="9.140625" style="153"/>
  </cols>
  <sheetData>
    <row r="1" spans="1:7" ht="24.95" customHeight="1">
      <c r="A1" s="497" t="s">
        <v>387</v>
      </c>
      <c r="B1" s="497"/>
      <c r="C1" s="497"/>
      <c r="D1" s="497"/>
      <c r="E1" s="497"/>
      <c r="F1" s="497"/>
      <c r="G1" s="497"/>
    </row>
    <row r="2" spans="1:7" ht="51.75" customHeight="1">
      <c r="A2" s="498" t="s">
        <v>1766</v>
      </c>
      <c r="B2" s="498"/>
      <c r="C2" s="498"/>
      <c r="D2" s="498"/>
      <c r="E2" s="498"/>
      <c r="F2" s="498"/>
      <c r="G2" s="498"/>
    </row>
    <row r="3" spans="1:7" ht="24.95" customHeight="1" thickBot="1">
      <c r="A3" s="494" t="s">
        <v>1545</v>
      </c>
      <c r="B3" s="495"/>
      <c r="C3" s="495"/>
      <c r="D3" s="495"/>
      <c r="E3" s="496"/>
      <c r="F3" s="496"/>
      <c r="G3" s="496"/>
    </row>
    <row r="4" spans="1:7" ht="45" hidden="1" customHeight="1" thickBot="1">
      <c r="A4" s="235"/>
      <c r="B4" s="235"/>
      <c r="C4" s="235"/>
      <c r="D4" s="235"/>
      <c r="E4" s="499" t="s">
        <v>1544</v>
      </c>
      <c r="F4" s="500"/>
      <c r="G4" s="501"/>
    </row>
    <row r="5" spans="1:7" ht="39.950000000000003" customHeight="1" thickTop="1">
      <c r="A5" s="234" t="s">
        <v>19</v>
      </c>
      <c r="B5" s="232" t="s">
        <v>1543</v>
      </c>
      <c r="C5" s="233" t="s">
        <v>502</v>
      </c>
      <c r="D5" s="232" t="s">
        <v>1542</v>
      </c>
      <c r="E5" s="231" t="s">
        <v>1541</v>
      </c>
      <c r="F5" s="230" t="s">
        <v>1540</v>
      </c>
      <c r="G5" s="229" t="s">
        <v>1539</v>
      </c>
    </row>
    <row r="6" spans="1:7" s="223" customFormat="1" ht="20.100000000000001" customHeight="1" thickBot="1">
      <c r="A6" s="228">
        <v>1</v>
      </c>
      <c r="B6" s="227">
        <v>2</v>
      </c>
      <c r="C6" s="226">
        <v>3</v>
      </c>
      <c r="D6" s="226">
        <v>4</v>
      </c>
      <c r="E6" s="226">
        <v>5</v>
      </c>
      <c r="F6" s="226">
        <v>6</v>
      </c>
      <c r="G6" s="225">
        <v>7</v>
      </c>
    </row>
    <row r="7" spans="1:7" s="223" customFormat="1" ht="24.95" customHeight="1" thickTop="1" thickBot="1">
      <c r="A7" s="188"/>
      <c r="B7" s="224"/>
      <c r="C7" s="187" t="s">
        <v>1538</v>
      </c>
      <c r="D7" s="186"/>
      <c r="E7" s="185"/>
      <c r="F7" s="184"/>
      <c r="G7" s="183"/>
    </row>
    <row r="8" spans="1:7" ht="35.1" customHeight="1" thickTop="1">
      <c r="A8" s="222">
        <v>1</v>
      </c>
      <c r="B8" s="220" t="s">
        <v>1537</v>
      </c>
      <c r="C8" s="221" t="s">
        <v>1536</v>
      </c>
      <c r="D8" s="220" t="s">
        <v>42</v>
      </c>
      <c r="E8" s="219">
        <v>176</v>
      </c>
      <c r="F8" s="218">
        <v>0</v>
      </c>
      <c r="G8" s="217">
        <f>ROUND(E8*$F8,2)</f>
        <v>0</v>
      </c>
    </row>
    <row r="9" spans="1:7" ht="35.1" customHeight="1">
      <c r="A9" s="182">
        <f t="shared" ref="A9:A13" si="0">A8+1</f>
        <v>2</v>
      </c>
      <c r="B9" s="212" t="s">
        <v>1533</v>
      </c>
      <c r="C9" s="211" t="s">
        <v>1535</v>
      </c>
      <c r="D9" s="212" t="s">
        <v>30</v>
      </c>
      <c r="E9" s="214">
        <v>20</v>
      </c>
      <c r="F9" s="208">
        <v>0</v>
      </c>
      <c r="G9" s="189">
        <f>ROUND(E9*F9,2)</f>
        <v>0</v>
      </c>
    </row>
    <row r="10" spans="1:7" ht="35.1" customHeight="1">
      <c r="A10" s="182">
        <f t="shared" si="0"/>
        <v>3</v>
      </c>
      <c r="B10" s="212" t="s">
        <v>1533</v>
      </c>
      <c r="C10" s="211" t="s">
        <v>1534</v>
      </c>
      <c r="D10" s="212" t="s">
        <v>30</v>
      </c>
      <c r="E10" s="214">
        <v>10</v>
      </c>
      <c r="F10" s="208">
        <v>0</v>
      </c>
      <c r="G10" s="189">
        <f>ROUND(E10*F10,2)</f>
        <v>0</v>
      </c>
    </row>
    <row r="11" spans="1:7" ht="35.1" customHeight="1">
      <c r="A11" s="182">
        <f t="shared" si="0"/>
        <v>4</v>
      </c>
      <c r="B11" s="212" t="s">
        <v>1533</v>
      </c>
      <c r="C11" s="211" t="s">
        <v>1532</v>
      </c>
      <c r="D11" s="212" t="s">
        <v>30</v>
      </c>
      <c r="E11" s="214">
        <v>5</v>
      </c>
      <c r="F11" s="208">
        <v>0</v>
      </c>
      <c r="G11" s="189">
        <f>ROUND(E11*F11,2)</f>
        <v>0</v>
      </c>
    </row>
    <row r="12" spans="1:7" ht="35.1" customHeight="1">
      <c r="A12" s="182">
        <f t="shared" si="0"/>
        <v>5</v>
      </c>
      <c r="B12" s="212" t="s">
        <v>1518</v>
      </c>
      <c r="C12" s="216" t="s">
        <v>1531</v>
      </c>
      <c r="D12" s="192" t="s">
        <v>400</v>
      </c>
      <c r="E12" s="179">
        <v>60</v>
      </c>
      <c r="F12" s="215">
        <v>0</v>
      </c>
      <c r="G12" s="177">
        <f>ROUND($F12*E12,2)</f>
        <v>0</v>
      </c>
    </row>
    <row r="13" spans="1:7" ht="35.1" customHeight="1">
      <c r="A13" s="182">
        <f t="shared" si="0"/>
        <v>6</v>
      </c>
      <c r="B13" s="212" t="s">
        <v>1518</v>
      </c>
      <c r="C13" s="211" t="s">
        <v>1530</v>
      </c>
      <c r="D13" s="212" t="s">
        <v>1529</v>
      </c>
      <c r="E13" s="214">
        <v>48</v>
      </c>
      <c r="F13" s="208">
        <v>0</v>
      </c>
      <c r="G13" s="189">
        <f>ROUND(E13*F13,2)</f>
        <v>0</v>
      </c>
    </row>
    <row r="14" spans="1:7" ht="30" customHeight="1" thickBot="1">
      <c r="A14" s="182">
        <v>7</v>
      </c>
      <c r="B14" s="212" t="s">
        <v>1526</v>
      </c>
      <c r="C14" s="211" t="s">
        <v>1525</v>
      </c>
      <c r="D14" s="212" t="s">
        <v>1488</v>
      </c>
      <c r="E14" s="214">
        <f>185*26</f>
        <v>4810</v>
      </c>
      <c r="F14" s="208">
        <v>0</v>
      </c>
      <c r="G14" s="189">
        <f>ROUND(E14*F14,2)</f>
        <v>0</v>
      </c>
    </row>
    <row r="15" spans="1:7" s="161" customFormat="1" ht="24.95" customHeight="1" thickTop="1" thickBot="1">
      <c r="A15" s="176"/>
      <c r="B15" s="175"/>
      <c r="C15" s="174" t="s">
        <v>1524</v>
      </c>
      <c r="D15" s="173"/>
      <c r="E15" s="172"/>
      <c r="F15" s="171"/>
      <c r="G15" s="170">
        <f>SUM(G8:G14)</f>
        <v>0</v>
      </c>
    </row>
    <row r="16" spans="1:7" s="161" customFormat="1" ht="24.95" customHeight="1" thickTop="1" thickBot="1">
      <c r="A16" s="188"/>
      <c r="B16" s="186"/>
      <c r="C16" s="187" t="s">
        <v>1523</v>
      </c>
      <c r="D16" s="186"/>
      <c r="E16" s="185"/>
      <c r="F16" s="184"/>
      <c r="G16" s="183"/>
    </row>
    <row r="17" spans="1:11" ht="54.95" customHeight="1" thickTop="1">
      <c r="A17" s="182">
        <v>8</v>
      </c>
      <c r="B17" s="212" t="s">
        <v>1522</v>
      </c>
      <c r="C17" s="213" t="s">
        <v>1521</v>
      </c>
      <c r="D17" s="210" t="s">
        <v>481</v>
      </c>
      <c r="E17" s="209">
        <f>(1945+200+1600)*0.4</f>
        <v>1498</v>
      </c>
      <c r="F17" s="208">
        <v>0</v>
      </c>
      <c r="G17" s="207">
        <f>ROUND(F17*E17,2)</f>
        <v>0</v>
      </c>
    </row>
    <row r="18" spans="1:11" ht="39.950000000000003" customHeight="1">
      <c r="A18" s="182">
        <f>A17+1</f>
        <v>9</v>
      </c>
      <c r="B18" s="212" t="s">
        <v>1520</v>
      </c>
      <c r="C18" s="211" t="s">
        <v>1519</v>
      </c>
      <c r="D18" s="210" t="s">
        <v>1516</v>
      </c>
      <c r="E18" s="209">
        <f>(1945+200+1600)*0.4</f>
        <v>1498</v>
      </c>
      <c r="F18" s="208">
        <v>0</v>
      </c>
      <c r="G18" s="207">
        <f>ROUND(F18*E18,2)</f>
        <v>0</v>
      </c>
    </row>
    <row r="19" spans="1:11" ht="45" customHeight="1" thickBot="1">
      <c r="A19" s="182">
        <f>A18+1</f>
        <v>10</v>
      </c>
      <c r="B19" s="212" t="s">
        <v>1518</v>
      </c>
      <c r="C19" s="211" t="s">
        <v>1517</v>
      </c>
      <c r="D19" s="210" t="s">
        <v>1516</v>
      </c>
      <c r="E19" s="209">
        <f>(1945+200+1600)*0.4</f>
        <v>1498</v>
      </c>
      <c r="F19" s="208">
        <v>0</v>
      </c>
      <c r="G19" s="207">
        <f>ROUND(F19*E19,2)</f>
        <v>0</v>
      </c>
    </row>
    <row r="20" spans="1:11" s="161" customFormat="1" ht="24.95" customHeight="1" thickTop="1" thickBot="1">
      <c r="A20" s="176"/>
      <c r="B20" s="175"/>
      <c r="C20" s="174" t="s">
        <v>1515</v>
      </c>
      <c r="D20" s="173"/>
      <c r="E20" s="172"/>
      <c r="F20" s="171"/>
      <c r="G20" s="170">
        <f>SUM(G17:G19)</f>
        <v>0</v>
      </c>
    </row>
    <row r="21" spans="1:11" s="161" customFormat="1" ht="24.95" customHeight="1" thickTop="1" thickBot="1">
      <c r="A21" s="188"/>
      <c r="B21" s="186"/>
      <c r="C21" s="187" t="s">
        <v>1514</v>
      </c>
      <c r="D21" s="186"/>
      <c r="E21" s="185"/>
      <c r="F21" s="184"/>
      <c r="G21" s="183"/>
    </row>
    <row r="22" spans="1:11" ht="45" customHeight="1" thickTop="1">
      <c r="A22" s="182">
        <f>A19+1</f>
        <v>11</v>
      </c>
      <c r="B22" s="205" t="s">
        <v>1513</v>
      </c>
      <c r="C22" s="206" t="s">
        <v>1512</v>
      </c>
      <c r="D22" s="205" t="s">
        <v>400</v>
      </c>
      <c r="E22" s="209">
        <f>(1945+200+1600)</f>
        <v>3745</v>
      </c>
      <c r="F22" s="203">
        <v>0</v>
      </c>
      <c r="G22" s="202">
        <f t="shared" ref="G22:G30" si="1">ROUND(E22*F22,2)</f>
        <v>0</v>
      </c>
    </row>
    <row r="23" spans="1:11" ht="35.1" customHeight="1">
      <c r="A23" s="182">
        <f t="shared" ref="A23:A30" si="2">A22+1</f>
        <v>12</v>
      </c>
      <c r="B23" s="198" t="s">
        <v>1510</v>
      </c>
      <c r="C23" s="200" t="s">
        <v>1511</v>
      </c>
      <c r="D23" s="198" t="s">
        <v>400</v>
      </c>
      <c r="E23" s="197">
        <f>1945+240</f>
        <v>2185</v>
      </c>
      <c r="F23" s="196">
        <v>0</v>
      </c>
      <c r="G23" s="199">
        <f t="shared" si="1"/>
        <v>0</v>
      </c>
    </row>
    <row r="24" spans="1:11" ht="35.1" customHeight="1">
      <c r="A24" s="182">
        <f t="shared" si="2"/>
        <v>13</v>
      </c>
      <c r="B24" s="198" t="s">
        <v>1510</v>
      </c>
      <c r="C24" s="200" t="s">
        <v>1509</v>
      </c>
      <c r="D24" s="198" t="s">
        <v>400</v>
      </c>
      <c r="E24" s="197">
        <f>(1945+240)*2</f>
        <v>4370</v>
      </c>
      <c r="F24" s="196">
        <v>0</v>
      </c>
      <c r="G24" s="199">
        <f t="shared" si="1"/>
        <v>0</v>
      </c>
    </row>
    <row r="25" spans="1:11" ht="45" customHeight="1">
      <c r="A25" s="182">
        <v>14</v>
      </c>
      <c r="B25" s="198" t="s">
        <v>1507</v>
      </c>
      <c r="C25" s="200" t="s">
        <v>1508</v>
      </c>
      <c r="D25" s="198" t="s">
        <v>1488</v>
      </c>
      <c r="E25" s="197">
        <f>1945*2</f>
        <v>3890</v>
      </c>
      <c r="F25" s="196">
        <v>0</v>
      </c>
      <c r="G25" s="199">
        <f t="shared" si="1"/>
        <v>0</v>
      </c>
    </row>
    <row r="26" spans="1:11" ht="45" customHeight="1">
      <c r="A26" s="182">
        <v>15</v>
      </c>
      <c r="B26" s="198" t="s">
        <v>1507</v>
      </c>
      <c r="C26" s="200" t="s">
        <v>1506</v>
      </c>
      <c r="D26" s="198" t="s">
        <v>1488</v>
      </c>
      <c r="E26" s="197">
        <v>240</v>
      </c>
      <c r="F26" s="196">
        <v>0</v>
      </c>
      <c r="G26" s="199">
        <f t="shared" si="1"/>
        <v>0</v>
      </c>
    </row>
    <row r="27" spans="1:11" ht="45" customHeight="1">
      <c r="A27" s="182">
        <f t="shared" si="2"/>
        <v>16</v>
      </c>
      <c r="B27" s="198" t="s">
        <v>1502</v>
      </c>
      <c r="C27" s="200" t="s">
        <v>1505</v>
      </c>
      <c r="D27" s="198" t="s">
        <v>400</v>
      </c>
      <c r="E27" s="197">
        <v>1945</v>
      </c>
      <c r="F27" s="196">
        <v>0</v>
      </c>
      <c r="G27" s="199">
        <f t="shared" si="1"/>
        <v>0</v>
      </c>
    </row>
    <row r="28" spans="1:11" ht="45" customHeight="1">
      <c r="A28" s="182">
        <v>17</v>
      </c>
      <c r="B28" s="198" t="s">
        <v>1502</v>
      </c>
      <c r="C28" s="200" t="s">
        <v>1504</v>
      </c>
      <c r="D28" s="198" t="s">
        <v>55</v>
      </c>
      <c r="E28" s="197">
        <f>240+190</f>
        <v>430</v>
      </c>
      <c r="F28" s="196">
        <v>0</v>
      </c>
      <c r="G28" s="199">
        <f t="shared" si="1"/>
        <v>0</v>
      </c>
      <c r="K28" s="201"/>
    </row>
    <row r="29" spans="1:11" ht="45" customHeight="1">
      <c r="A29" s="182">
        <f t="shared" si="2"/>
        <v>18</v>
      </c>
      <c r="B29" s="198" t="s">
        <v>1502</v>
      </c>
      <c r="C29" s="200" t="s">
        <v>1503</v>
      </c>
      <c r="D29" s="198" t="s">
        <v>55</v>
      </c>
      <c r="E29" s="197">
        <v>190</v>
      </c>
      <c r="F29" s="196">
        <v>0</v>
      </c>
      <c r="G29" s="199">
        <f t="shared" si="1"/>
        <v>0</v>
      </c>
      <c r="K29" s="201"/>
    </row>
    <row r="30" spans="1:11" ht="45" customHeight="1" thickBot="1">
      <c r="A30" s="182">
        <f t="shared" si="2"/>
        <v>19</v>
      </c>
      <c r="B30" s="198" t="s">
        <v>1502</v>
      </c>
      <c r="C30" s="200" t="s">
        <v>1501</v>
      </c>
      <c r="D30" s="198" t="s">
        <v>400</v>
      </c>
      <c r="E30" s="197">
        <v>1945</v>
      </c>
      <c r="F30" s="196">
        <v>0</v>
      </c>
      <c r="G30" s="199">
        <f t="shared" si="1"/>
        <v>0</v>
      </c>
    </row>
    <row r="31" spans="1:11" s="161" customFormat="1" ht="24.95" customHeight="1" thickTop="1" thickBot="1">
      <c r="A31" s="176"/>
      <c r="B31" s="175"/>
      <c r="C31" s="174" t="s">
        <v>1500</v>
      </c>
      <c r="D31" s="173"/>
      <c r="E31" s="172"/>
      <c r="F31" s="171"/>
      <c r="G31" s="170">
        <f>SUM(G22:G30)</f>
        <v>0</v>
      </c>
    </row>
    <row r="32" spans="1:11" s="161" customFormat="1" ht="24.95" customHeight="1" thickTop="1" thickBot="1">
      <c r="A32" s="188"/>
      <c r="B32" s="186"/>
      <c r="C32" s="187" t="s">
        <v>1499</v>
      </c>
      <c r="D32" s="186"/>
      <c r="E32" s="185"/>
      <c r="F32" s="184"/>
      <c r="G32" s="183"/>
    </row>
    <row r="33" spans="1:7" ht="45" customHeight="1" thickTop="1">
      <c r="A33" s="182">
        <v>20</v>
      </c>
      <c r="B33" s="198" t="s">
        <v>1497</v>
      </c>
      <c r="C33" s="200" t="s">
        <v>1496</v>
      </c>
      <c r="D33" s="198" t="s">
        <v>400</v>
      </c>
      <c r="E33" s="197">
        <v>1945</v>
      </c>
      <c r="F33" s="196">
        <v>0</v>
      </c>
      <c r="G33" s="199">
        <f t="shared" ref="G33:G37" si="3">ROUND(E33*F33,2)</f>
        <v>0</v>
      </c>
    </row>
    <row r="34" spans="1:7" ht="45" customHeight="1">
      <c r="A34" s="182">
        <v>21</v>
      </c>
      <c r="B34" s="198" t="s">
        <v>1494</v>
      </c>
      <c r="C34" s="200" t="s">
        <v>1495</v>
      </c>
      <c r="D34" s="198" t="s">
        <v>1488</v>
      </c>
      <c r="E34" s="197">
        <v>240</v>
      </c>
      <c r="F34" s="196">
        <v>0</v>
      </c>
      <c r="G34" s="199">
        <f t="shared" si="3"/>
        <v>0</v>
      </c>
    </row>
    <row r="35" spans="1:7" ht="45" customHeight="1">
      <c r="A35" s="182">
        <f t="shared" ref="A35:A37" si="4">A34+1</f>
        <v>22</v>
      </c>
      <c r="B35" s="198" t="s">
        <v>1494</v>
      </c>
      <c r="C35" s="200" t="s">
        <v>1493</v>
      </c>
      <c r="D35" s="198" t="s">
        <v>1488</v>
      </c>
      <c r="E35" s="197">
        <v>1945</v>
      </c>
      <c r="F35" s="196">
        <v>0</v>
      </c>
      <c r="G35" s="199">
        <f t="shared" si="3"/>
        <v>0</v>
      </c>
    </row>
    <row r="36" spans="1:7" ht="54.95" customHeight="1">
      <c r="A36" s="182">
        <f t="shared" si="4"/>
        <v>23</v>
      </c>
      <c r="B36" s="198" t="s">
        <v>1492</v>
      </c>
      <c r="C36" s="200" t="s">
        <v>1491</v>
      </c>
      <c r="D36" s="198" t="s">
        <v>1488</v>
      </c>
      <c r="E36" s="197">
        <v>190</v>
      </c>
      <c r="F36" s="196">
        <v>0</v>
      </c>
      <c r="G36" s="199">
        <f t="shared" si="3"/>
        <v>0</v>
      </c>
    </row>
    <row r="37" spans="1:7" ht="45" customHeight="1" thickBot="1">
      <c r="A37" s="182">
        <f t="shared" si="4"/>
        <v>24</v>
      </c>
      <c r="B37" s="198" t="s">
        <v>1490</v>
      </c>
      <c r="C37" s="200" t="s">
        <v>1489</v>
      </c>
      <c r="D37" s="198" t="s">
        <v>1488</v>
      </c>
      <c r="E37" s="197">
        <v>70</v>
      </c>
      <c r="F37" s="196">
        <v>0</v>
      </c>
      <c r="G37" s="199">
        <f t="shared" si="3"/>
        <v>0</v>
      </c>
    </row>
    <row r="38" spans="1:7" s="161" customFormat="1" ht="24.95" customHeight="1" thickTop="1" thickBot="1">
      <c r="A38" s="176"/>
      <c r="B38" s="175"/>
      <c r="C38" s="174" t="s">
        <v>1487</v>
      </c>
      <c r="D38" s="173"/>
      <c r="E38" s="172"/>
      <c r="F38" s="171"/>
      <c r="G38" s="170">
        <f>SUM(G33:G37)</f>
        <v>0</v>
      </c>
    </row>
    <row r="39" spans="1:7" s="161" customFormat="1" ht="24.95" customHeight="1" thickTop="1" thickBot="1">
      <c r="A39" s="188"/>
      <c r="B39" s="186"/>
      <c r="C39" s="187" t="s">
        <v>1486</v>
      </c>
      <c r="D39" s="186"/>
      <c r="E39" s="185"/>
      <c r="F39" s="184"/>
      <c r="G39" s="183"/>
    </row>
    <row r="40" spans="1:7" ht="35.1" customHeight="1" thickTop="1">
      <c r="A40" s="182">
        <f>A37+1</f>
        <v>25</v>
      </c>
      <c r="B40" s="180" t="s">
        <v>1467</v>
      </c>
      <c r="C40" s="181" t="s">
        <v>1485</v>
      </c>
      <c r="D40" s="180" t="s">
        <v>400</v>
      </c>
      <c r="E40" s="179">
        <v>5</v>
      </c>
      <c r="F40" s="178">
        <v>0</v>
      </c>
      <c r="G40" s="177">
        <f>ROUND(E40*$F40,2)</f>
        <v>0</v>
      </c>
    </row>
    <row r="41" spans="1:7" ht="35.1" customHeight="1">
      <c r="A41" s="182">
        <v>26</v>
      </c>
      <c r="B41" s="180" t="s">
        <v>1483</v>
      </c>
      <c r="C41" s="181" t="s">
        <v>1482</v>
      </c>
      <c r="D41" s="198" t="s">
        <v>30</v>
      </c>
      <c r="E41" s="197">
        <v>6</v>
      </c>
      <c r="F41" s="196">
        <v>0</v>
      </c>
      <c r="G41" s="195">
        <f>ROUND(E41*$F41,2)</f>
        <v>0</v>
      </c>
    </row>
    <row r="42" spans="1:7" ht="35.1" customHeight="1" thickBot="1">
      <c r="A42" s="182">
        <v>27</v>
      </c>
      <c r="B42" s="180" t="s">
        <v>1481</v>
      </c>
      <c r="C42" s="181" t="s">
        <v>1480</v>
      </c>
      <c r="D42" s="198" t="s">
        <v>320</v>
      </c>
      <c r="E42" s="197">
        <v>6</v>
      </c>
      <c r="F42" s="196">
        <v>0</v>
      </c>
      <c r="G42" s="195">
        <f>ROUND(E42*$F42,2)</f>
        <v>0</v>
      </c>
    </row>
    <row r="43" spans="1:7" s="161" customFormat="1" ht="24.95" customHeight="1" thickTop="1" thickBot="1">
      <c r="A43" s="176"/>
      <c r="B43" s="175"/>
      <c r="C43" s="174" t="s">
        <v>1479</v>
      </c>
      <c r="D43" s="173"/>
      <c r="E43" s="172"/>
      <c r="F43" s="171"/>
      <c r="G43" s="170">
        <f>SUM(G40:G42)</f>
        <v>0</v>
      </c>
    </row>
    <row r="44" spans="1:7" s="161" customFormat="1" ht="24.95" customHeight="1" thickTop="1" thickBot="1">
      <c r="A44" s="188"/>
      <c r="B44" s="186"/>
      <c r="C44" s="187" t="s">
        <v>1478</v>
      </c>
      <c r="D44" s="186"/>
      <c r="E44" s="185"/>
      <c r="F44" s="184"/>
      <c r="G44" s="183"/>
    </row>
    <row r="45" spans="1:7" s="161" customFormat="1" ht="45" customHeight="1" thickTop="1">
      <c r="A45" s="182">
        <v>28</v>
      </c>
      <c r="B45" s="194" t="s">
        <v>1476</v>
      </c>
      <c r="C45" s="193" t="s">
        <v>1475</v>
      </c>
      <c r="D45" s="192" t="s">
        <v>1470</v>
      </c>
      <c r="E45" s="191">
        <v>362</v>
      </c>
      <c r="F45" s="190">
        <v>0</v>
      </c>
      <c r="G45" s="189">
        <f>ROUND(E45*$F45,2)</f>
        <v>0</v>
      </c>
    </row>
    <row r="46" spans="1:7" s="161" customFormat="1" ht="45" customHeight="1">
      <c r="A46" s="182">
        <v>29</v>
      </c>
      <c r="B46" s="194" t="s">
        <v>1474</v>
      </c>
      <c r="C46" s="193" t="s">
        <v>1473</v>
      </c>
      <c r="D46" s="192" t="s">
        <v>1470</v>
      </c>
      <c r="E46" s="191">
        <v>320</v>
      </c>
      <c r="F46" s="190">
        <v>0</v>
      </c>
      <c r="G46" s="189">
        <f>ROUND(E46*$F46,2)</f>
        <v>0</v>
      </c>
    </row>
    <row r="47" spans="1:7" s="161" customFormat="1" ht="45" customHeight="1" thickBot="1">
      <c r="A47" s="182">
        <f>A46+1</f>
        <v>30</v>
      </c>
      <c r="B47" s="194" t="s">
        <v>1472</v>
      </c>
      <c r="C47" s="193" t="s">
        <v>1471</v>
      </c>
      <c r="D47" s="192" t="s">
        <v>1470</v>
      </c>
      <c r="E47" s="191">
        <v>362</v>
      </c>
      <c r="F47" s="190">
        <v>0</v>
      </c>
      <c r="G47" s="189">
        <f>ROUND(E47*$F47,2)</f>
        <v>0</v>
      </c>
    </row>
    <row r="48" spans="1:7" s="161" customFormat="1" ht="24.95" customHeight="1" thickTop="1" thickBot="1">
      <c r="A48" s="176"/>
      <c r="B48" s="175"/>
      <c r="C48" s="174" t="s">
        <v>1469</v>
      </c>
      <c r="D48" s="173"/>
      <c r="E48" s="172"/>
      <c r="F48" s="171"/>
      <c r="G48" s="170">
        <f>SUM(G45:G47)</f>
        <v>0</v>
      </c>
    </row>
    <row r="49" spans="1:7" s="161" customFormat="1" ht="24.95" customHeight="1" thickTop="1" thickBot="1">
      <c r="A49" s="188"/>
      <c r="B49" s="186"/>
      <c r="C49" s="187" t="s">
        <v>1468</v>
      </c>
      <c r="D49" s="186"/>
      <c r="E49" s="185"/>
      <c r="F49" s="184"/>
      <c r="G49" s="183"/>
    </row>
    <row r="50" spans="1:7" ht="35.1" customHeight="1" thickTop="1" thickBot="1">
      <c r="A50" s="182">
        <f>A47+1</f>
        <v>31</v>
      </c>
      <c r="B50" s="180" t="s">
        <v>1467</v>
      </c>
      <c r="C50" s="181" t="s">
        <v>1466</v>
      </c>
      <c r="D50" s="180" t="s">
        <v>400</v>
      </c>
      <c r="E50" s="179">
        <v>1655</v>
      </c>
      <c r="F50" s="178">
        <v>0</v>
      </c>
      <c r="G50" s="177">
        <f>ROUND(E50*$F50,2)</f>
        <v>0</v>
      </c>
    </row>
    <row r="51" spans="1:7" s="161" customFormat="1" ht="24.95" customHeight="1" thickTop="1" thickBot="1">
      <c r="A51" s="176"/>
      <c r="B51" s="175"/>
      <c r="C51" s="174" t="s">
        <v>1465</v>
      </c>
      <c r="D51" s="173"/>
      <c r="E51" s="172"/>
      <c r="F51" s="171"/>
      <c r="G51" s="170">
        <f>SUM(G50:G50)</f>
        <v>0</v>
      </c>
    </row>
    <row r="52" spans="1:7" s="161" customFormat="1" ht="35.1" customHeight="1" thickTop="1">
      <c r="A52" s="502" t="s">
        <v>1464</v>
      </c>
      <c r="B52" s="503"/>
      <c r="C52" s="503"/>
      <c r="D52" s="503"/>
      <c r="E52" s="503"/>
      <c r="F52" s="504"/>
      <c r="G52" s="169">
        <f>G48+G43+G38+G31+G20+G15+G51</f>
        <v>0</v>
      </c>
    </row>
    <row r="53" spans="1:7" s="161" customFormat="1" ht="35.1" customHeight="1">
      <c r="A53" s="505" t="s">
        <v>1463</v>
      </c>
      <c r="B53" s="506"/>
      <c r="C53" s="506"/>
      <c r="D53" s="506"/>
      <c r="E53" s="506"/>
      <c r="F53" s="507"/>
      <c r="G53" s="168">
        <f>(G52*0.23)</f>
        <v>0</v>
      </c>
    </row>
    <row r="54" spans="1:7" s="161" customFormat="1" ht="35.1" customHeight="1" thickBot="1">
      <c r="A54" s="491" t="s">
        <v>1462</v>
      </c>
      <c r="B54" s="492"/>
      <c r="C54" s="492"/>
      <c r="D54" s="492"/>
      <c r="E54" s="492"/>
      <c r="F54" s="493"/>
      <c r="G54" s="167">
        <f>SUM(G52:G53)</f>
        <v>0</v>
      </c>
    </row>
    <row r="55" spans="1:7" s="161" customFormat="1" ht="11.25" customHeight="1" thickTop="1" thickBot="1">
      <c r="A55" s="165"/>
      <c r="B55" s="165"/>
      <c r="C55" s="166"/>
      <c r="D55" s="165"/>
      <c r="E55" s="164"/>
      <c r="F55" s="163"/>
      <c r="G55" s="162"/>
    </row>
    <row r="56" spans="1:7" s="161" customFormat="1" ht="24.95" customHeight="1" thickTop="1">
      <c r="A56" s="332"/>
      <c r="B56" s="333"/>
      <c r="C56" s="334" t="s">
        <v>1770</v>
      </c>
      <c r="D56" s="335" t="s">
        <v>1470</v>
      </c>
      <c r="E56" s="336">
        <v>180</v>
      </c>
      <c r="F56" s="337">
        <v>0</v>
      </c>
      <c r="G56" s="338">
        <f t="shared" ref="G56:G59" si="5">ROUND(E56*$F56,2)</f>
        <v>0</v>
      </c>
    </row>
    <row r="57" spans="1:7" s="161" customFormat="1" ht="24.95" customHeight="1">
      <c r="A57" s="346"/>
      <c r="B57" s="347"/>
      <c r="C57" s="348" t="s">
        <v>1772</v>
      </c>
      <c r="D57" s="192" t="s">
        <v>1470</v>
      </c>
      <c r="E57" s="191">
        <v>200</v>
      </c>
      <c r="F57" s="349">
        <v>0</v>
      </c>
      <c r="G57" s="350">
        <f t="shared" si="5"/>
        <v>0</v>
      </c>
    </row>
    <row r="58" spans="1:7" s="161" customFormat="1" ht="24.95" customHeight="1">
      <c r="A58" s="346"/>
      <c r="B58" s="347"/>
      <c r="C58" s="348" t="s">
        <v>1771</v>
      </c>
      <c r="D58" s="192" t="s">
        <v>1470</v>
      </c>
      <c r="E58" s="191">
        <v>180</v>
      </c>
      <c r="F58" s="349">
        <v>0</v>
      </c>
      <c r="G58" s="350">
        <f t="shared" si="5"/>
        <v>0</v>
      </c>
    </row>
    <row r="59" spans="1:7" s="161" customFormat="1" ht="24.95" customHeight="1" thickBot="1">
      <c r="A59" s="339"/>
      <c r="B59" s="340"/>
      <c r="C59" s="341" t="s">
        <v>1773</v>
      </c>
      <c r="D59" s="342" t="s">
        <v>1470</v>
      </c>
      <c r="E59" s="343">
        <v>180</v>
      </c>
      <c r="F59" s="344">
        <v>0</v>
      </c>
      <c r="G59" s="345">
        <f t="shared" si="5"/>
        <v>0</v>
      </c>
    </row>
    <row r="60" spans="1:7" s="161" customFormat="1" ht="11.25" customHeight="1" thickTop="1">
      <c r="A60" s="165"/>
      <c r="B60" s="165"/>
      <c r="C60" s="166"/>
      <c r="D60" s="165"/>
      <c r="E60" s="164"/>
      <c r="F60" s="163"/>
      <c r="G60" s="162"/>
    </row>
    <row r="61" spans="1:7" s="161" customFormat="1" ht="11.25" customHeight="1">
      <c r="A61" s="165"/>
      <c r="B61" s="165"/>
      <c r="C61" s="166"/>
      <c r="D61" s="165"/>
      <c r="E61" s="164"/>
      <c r="F61" s="163"/>
      <c r="G61" s="162"/>
    </row>
    <row r="62" spans="1:7">
      <c r="F62" s="159"/>
      <c r="G62" s="158"/>
    </row>
    <row r="63" spans="1:7">
      <c r="F63" s="159"/>
      <c r="G63" s="158"/>
    </row>
    <row r="64" spans="1:7">
      <c r="F64" s="159"/>
      <c r="G64" s="158"/>
    </row>
    <row r="65" spans="6:7">
      <c r="F65" s="159"/>
      <c r="G65" s="158"/>
    </row>
    <row r="66" spans="6:7">
      <c r="F66" s="159"/>
      <c r="G66" s="158"/>
    </row>
  </sheetData>
  <mergeCells count="7">
    <mergeCell ref="A52:F52"/>
    <mergeCell ref="A53:F53"/>
    <mergeCell ref="A54:F54"/>
    <mergeCell ref="A1:G1"/>
    <mergeCell ref="A2:G2"/>
    <mergeCell ref="A3:G3"/>
    <mergeCell ref="E4:G4"/>
  </mergeCells>
  <pageMargins left="0.55118110236220474" right="0.19685039370078741" top="0.51181102362204722" bottom="0.47244094488188981" header="0.31496062992125984" footer="0.31496062992125984"/>
  <pageSetup paperSize="9" scale="80" orientation="portrait" horizontalDpi="4294967293" r:id="rId1"/>
  <headerFooter>
    <oddFooter>Strona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640D4-90AF-4CBE-827F-3F969E7C6F61}">
  <sheetPr>
    <tabColor rgb="FF00B050"/>
  </sheetPr>
  <dimension ref="A1:G42"/>
  <sheetViews>
    <sheetView zoomScale="90" zoomScaleNormal="90" zoomScaleSheetLayoutView="130" workbookViewId="0">
      <selection sqref="A1:G1"/>
    </sheetView>
  </sheetViews>
  <sheetFormatPr defaultRowHeight="12.75"/>
  <cols>
    <col min="1" max="1" width="4.7109375" style="156" customWidth="1"/>
    <col min="2" max="2" width="12.85546875" style="156" customWidth="1"/>
    <col min="3" max="3" width="57.85546875" style="157" customWidth="1"/>
    <col min="4" max="4" width="9.42578125" style="156" customWidth="1"/>
    <col min="5" max="5" width="9.7109375" style="155" customWidth="1"/>
    <col min="6" max="6" width="10.5703125" style="155" customWidth="1"/>
    <col min="7" max="7" width="14.28515625" style="154" customWidth="1"/>
    <col min="8" max="16384" width="9.140625" style="153"/>
  </cols>
  <sheetData>
    <row r="1" spans="1:7" ht="24.95" customHeight="1">
      <c r="A1" s="497" t="s">
        <v>1768</v>
      </c>
      <c r="B1" s="497"/>
      <c r="C1" s="497"/>
      <c r="D1" s="497"/>
      <c r="E1" s="497"/>
      <c r="F1" s="497"/>
      <c r="G1" s="497"/>
    </row>
    <row r="2" spans="1:7" ht="51.75" customHeight="1">
      <c r="A2" s="498" t="s">
        <v>1767</v>
      </c>
      <c r="B2" s="498"/>
      <c r="C2" s="498"/>
      <c r="D2" s="498"/>
      <c r="E2" s="498"/>
      <c r="F2" s="498"/>
      <c r="G2" s="498"/>
    </row>
    <row r="3" spans="1:7" ht="24.95" customHeight="1" thickBot="1">
      <c r="A3" s="494" t="s">
        <v>1545</v>
      </c>
      <c r="B3" s="495"/>
      <c r="C3" s="495"/>
      <c r="D3" s="495"/>
      <c r="E3" s="496"/>
      <c r="F3" s="496"/>
      <c r="G3" s="496"/>
    </row>
    <row r="4" spans="1:7" ht="45" hidden="1" customHeight="1" thickBot="1">
      <c r="A4" s="235"/>
      <c r="B4" s="235"/>
      <c r="C4" s="235"/>
      <c r="D4" s="235"/>
      <c r="E4" s="499" t="s">
        <v>1544</v>
      </c>
      <c r="F4" s="500"/>
      <c r="G4" s="501"/>
    </row>
    <row r="5" spans="1:7" ht="39.950000000000003" customHeight="1" thickTop="1">
      <c r="A5" s="234" t="s">
        <v>19</v>
      </c>
      <c r="B5" s="232" t="s">
        <v>1543</v>
      </c>
      <c r="C5" s="233" t="s">
        <v>502</v>
      </c>
      <c r="D5" s="232" t="s">
        <v>1542</v>
      </c>
      <c r="E5" s="231" t="s">
        <v>1541</v>
      </c>
      <c r="F5" s="230" t="s">
        <v>1540</v>
      </c>
      <c r="G5" s="229" t="s">
        <v>1539</v>
      </c>
    </row>
    <row r="6" spans="1:7" s="223" customFormat="1" ht="20.100000000000001" customHeight="1" thickBot="1">
      <c r="A6" s="228">
        <v>1</v>
      </c>
      <c r="B6" s="227">
        <v>2</v>
      </c>
      <c r="C6" s="226">
        <v>3</v>
      </c>
      <c r="D6" s="226">
        <v>4</v>
      </c>
      <c r="E6" s="226">
        <v>5</v>
      </c>
      <c r="F6" s="226">
        <v>6</v>
      </c>
      <c r="G6" s="225">
        <v>7</v>
      </c>
    </row>
    <row r="7" spans="1:7" s="223" customFormat="1" ht="24.95" customHeight="1" thickTop="1" thickBot="1">
      <c r="A7" s="188"/>
      <c r="B7" s="224"/>
      <c r="C7" s="187" t="s">
        <v>1538</v>
      </c>
      <c r="D7" s="186"/>
      <c r="E7" s="185"/>
      <c r="F7" s="184"/>
      <c r="G7" s="183"/>
    </row>
    <row r="8" spans="1:7" ht="35.1" customHeight="1" thickTop="1" thickBot="1">
      <c r="A8" s="222">
        <v>1</v>
      </c>
      <c r="B8" s="220" t="s">
        <v>1537</v>
      </c>
      <c r="C8" s="221" t="s">
        <v>1536</v>
      </c>
      <c r="D8" s="220" t="s">
        <v>42</v>
      </c>
      <c r="E8" s="219">
        <v>93</v>
      </c>
      <c r="F8" s="218">
        <v>0</v>
      </c>
      <c r="G8" s="217">
        <f>ROUND(E8*$F8,2)</f>
        <v>0</v>
      </c>
    </row>
    <row r="9" spans="1:7" s="161" customFormat="1" ht="24.95" customHeight="1" thickTop="1" thickBot="1">
      <c r="A9" s="176"/>
      <c r="B9" s="175"/>
      <c r="C9" s="174" t="s">
        <v>1524</v>
      </c>
      <c r="D9" s="173"/>
      <c r="E9" s="172"/>
      <c r="F9" s="171"/>
      <c r="G9" s="170">
        <f>SUM(G8:G8)</f>
        <v>0</v>
      </c>
    </row>
    <row r="10" spans="1:7" s="161" customFormat="1" ht="24.95" customHeight="1" thickTop="1" thickBot="1">
      <c r="A10" s="188"/>
      <c r="B10" s="186"/>
      <c r="C10" s="187" t="s">
        <v>1523</v>
      </c>
      <c r="D10" s="186"/>
      <c r="E10" s="185"/>
      <c r="F10" s="184"/>
      <c r="G10" s="183"/>
    </row>
    <row r="11" spans="1:7" ht="54.95" customHeight="1" thickTop="1">
      <c r="A11" s="182" t="e">
        <f>#REF!+1</f>
        <v>#REF!</v>
      </c>
      <c r="B11" s="212" t="s">
        <v>1522</v>
      </c>
      <c r="C11" s="213" t="s">
        <v>1521</v>
      </c>
      <c r="D11" s="210" t="s">
        <v>481</v>
      </c>
      <c r="E11" s="209">
        <f>955*0.4</f>
        <v>382</v>
      </c>
      <c r="F11" s="208">
        <v>0</v>
      </c>
      <c r="G11" s="207">
        <f>ROUND(F11*E11,2)</f>
        <v>0</v>
      </c>
    </row>
    <row r="12" spans="1:7" ht="39.950000000000003" customHeight="1">
      <c r="A12" s="182" t="e">
        <f>A11+1</f>
        <v>#REF!</v>
      </c>
      <c r="B12" s="212" t="s">
        <v>1520</v>
      </c>
      <c r="C12" s="211" t="s">
        <v>1519</v>
      </c>
      <c r="D12" s="210" t="s">
        <v>1516</v>
      </c>
      <c r="E12" s="209">
        <f>955*0.4</f>
        <v>382</v>
      </c>
      <c r="F12" s="208">
        <v>0</v>
      </c>
      <c r="G12" s="207">
        <f>ROUND(F12*E12,2)</f>
        <v>0</v>
      </c>
    </row>
    <row r="13" spans="1:7" ht="45" customHeight="1" thickBot="1">
      <c r="A13" s="182" t="e">
        <f>A12+1</f>
        <v>#REF!</v>
      </c>
      <c r="B13" s="212" t="s">
        <v>1518</v>
      </c>
      <c r="C13" s="211" t="s">
        <v>1517</v>
      </c>
      <c r="D13" s="210" t="s">
        <v>1516</v>
      </c>
      <c r="E13" s="209">
        <f>955*0.4</f>
        <v>382</v>
      </c>
      <c r="F13" s="208">
        <v>0</v>
      </c>
      <c r="G13" s="207">
        <f>ROUND(F13*E13,2)</f>
        <v>0</v>
      </c>
    </row>
    <row r="14" spans="1:7" s="161" customFormat="1" ht="24.95" customHeight="1" thickTop="1" thickBot="1">
      <c r="A14" s="176"/>
      <c r="B14" s="175"/>
      <c r="C14" s="174" t="s">
        <v>1515</v>
      </c>
      <c r="D14" s="173"/>
      <c r="E14" s="172"/>
      <c r="F14" s="171"/>
      <c r="G14" s="170">
        <f>SUM(G11:G13)</f>
        <v>0</v>
      </c>
    </row>
    <row r="15" spans="1:7" s="161" customFormat="1" ht="24.95" customHeight="1" thickTop="1" thickBot="1">
      <c r="A15" s="188"/>
      <c r="B15" s="186"/>
      <c r="C15" s="187" t="s">
        <v>1514</v>
      </c>
      <c r="D15" s="186"/>
      <c r="E15" s="185"/>
      <c r="F15" s="184"/>
      <c r="G15" s="183"/>
    </row>
    <row r="16" spans="1:7" ht="45" customHeight="1" thickTop="1" thickBot="1">
      <c r="A16" s="182" t="e">
        <f>#REF!+1</f>
        <v>#REF!</v>
      </c>
      <c r="B16" s="198" t="s">
        <v>1507</v>
      </c>
      <c r="C16" s="200" t="s">
        <v>1508</v>
      </c>
      <c r="D16" s="198" t="s">
        <v>1488</v>
      </c>
      <c r="E16" s="197">
        <v>650</v>
      </c>
      <c r="F16" s="196">
        <v>0</v>
      </c>
      <c r="G16" s="199">
        <f t="shared" ref="G16" si="0">ROUND(E16*F16,2)</f>
        <v>0</v>
      </c>
    </row>
    <row r="17" spans="1:7" s="161" customFormat="1" ht="24.95" customHeight="1" thickTop="1" thickBot="1">
      <c r="A17" s="176"/>
      <c r="B17" s="175"/>
      <c r="C17" s="174" t="s">
        <v>1500</v>
      </c>
      <c r="D17" s="173"/>
      <c r="E17" s="172"/>
      <c r="F17" s="171"/>
      <c r="G17" s="170">
        <f>SUM(G16:G16)</f>
        <v>0</v>
      </c>
    </row>
    <row r="18" spans="1:7" s="161" customFormat="1" ht="24.95" customHeight="1" thickTop="1" thickBot="1">
      <c r="A18" s="188"/>
      <c r="B18" s="186"/>
      <c r="C18" s="187" t="s">
        <v>1499</v>
      </c>
      <c r="D18" s="186"/>
      <c r="E18" s="185"/>
      <c r="F18" s="184"/>
      <c r="G18" s="183"/>
    </row>
    <row r="19" spans="1:7" ht="45" customHeight="1" thickTop="1">
      <c r="A19" s="182" t="e">
        <f>#REF!+1</f>
        <v>#REF!</v>
      </c>
      <c r="B19" s="198" t="s">
        <v>1497</v>
      </c>
      <c r="C19" s="200" t="s">
        <v>1498</v>
      </c>
      <c r="D19" s="198" t="s">
        <v>400</v>
      </c>
      <c r="E19" s="197">
        <v>650</v>
      </c>
      <c r="F19" s="196">
        <v>0</v>
      </c>
      <c r="G19" s="199">
        <f t="shared" ref="G19:G21" si="1">ROUND(E19*F19,2)</f>
        <v>0</v>
      </c>
    </row>
    <row r="20" spans="1:7" ht="45" customHeight="1">
      <c r="A20" s="182" t="e">
        <f>#REF!+1</f>
        <v>#REF!</v>
      </c>
      <c r="B20" s="198" t="s">
        <v>1494</v>
      </c>
      <c r="C20" s="200" t="s">
        <v>1493</v>
      </c>
      <c r="D20" s="198" t="s">
        <v>1488</v>
      </c>
      <c r="E20" s="197">
        <v>650</v>
      </c>
      <c r="F20" s="196">
        <v>0</v>
      </c>
      <c r="G20" s="199">
        <f t="shared" si="1"/>
        <v>0</v>
      </c>
    </row>
    <row r="21" spans="1:7" ht="54.95" customHeight="1" thickBot="1">
      <c r="A21" s="182" t="e">
        <f t="shared" ref="A21" si="2">A20+1</f>
        <v>#REF!</v>
      </c>
      <c r="B21" s="198" t="s">
        <v>1492</v>
      </c>
      <c r="C21" s="200" t="s">
        <v>1491</v>
      </c>
      <c r="D21" s="198" t="s">
        <v>1488</v>
      </c>
      <c r="E21" s="197">
        <v>305</v>
      </c>
      <c r="F21" s="196">
        <v>0</v>
      </c>
      <c r="G21" s="199">
        <f t="shared" si="1"/>
        <v>0</v>
      </c>
    </row>
    <row r="22" spans="1:7" s="161" customFormat="1" ht="24.95" customHeight="1" thickTop="1" thickBot="1">
      <c r="A22" s="176"/>
      <c r="B22" s="175"/>
      <c r="C22" s="174" t="s">
        <v>1487</v>
      </c>
      <c r="D22" s="173"/>
      <c r="E22" s="172"/>
      <c r="F22" s="171"/>
      <c r="G22" s="170">
        <f>SUM(G19:G21)</f>
        <v>0</v>
      </c>
    </row>
    <row r="23" spans="1:7" s="161" customFormat="1" ht="24.95" customHeight="1" thickTop="1" thickBot="1">
      <c r="A23" s="188"/>
      <c r="B23" s="186"/>
      <c r="C23" s="187" t="s">
        <v>1486</v>
      </c>
      <c r="D23" s="186"/>
      <c r="E23" s="185"/>
      <c r="F23" s="184"/>
      <c r="G23" s="183"/>
    </row>
    <row r="24" spans="1:7" ht="35.1" customHeight="1" thickTop="1">
      <c r="A24" s="182" t="e">
        <f>#REF!+1</f>
        <v>#REF!</v>
      </c>
      <c r="B24" s="180" t="s">
        <v>1483</v>
      </c>
      <c r="C24" s="181" t="s">
        <v>1482</v>
      </c>
      <c r="D24" s="198" t="s">
        <v>30</v>
      </c>
      <c r="E24" s="197">
        <v>8</v>
      </c>
      <c r="F24" s="196">
        <v>0</v>
      </c>
      <c r="G24" s="195">
        <f>ROUND(E24*$F24,2)</f>
        <v>0</v>
      </c>
    </row>
    <row r="25" spans="1:7" ht="35.1" customHeight="1" thickBot="1">
      <c r="A25" s="182" t="e">
        <f>A24+1</f>
        <v>#REF!</v>
      </c>
      <c r="B25" s="180" t="s">
        <v>1481</v>
      </c>
      <c r="C25" s="181" t="s">
        <v>1480</v>
      </c>
      <c r="D25" s="198" t="s">
        <v>320</v>
      </c>
      <c r="E25" s="197">
        <v>8</v>
      </c>
      <c r="F25" s="196">
        <v>0</v>
      </c>
      <c r="G25" s="195">
        <f>ROUND(E25*$F25,2)</f>
        <v>0</v>
      </c>
    </row>
    <row r="26" spans="1:7" s="161" customFormat="1" ht="24.95" customHeight="1" thickTop="1" thickBot="1">
      <c r="A26" s="176"/>
      <c r="B26" s="175"/>
      <c r="C26" s="174" t="s">
        <v>1479</v>
      </c>
      <c r="D26" s="173"/>
      <c r="E26" s="172"/>
      <c r="F26" s="171"/>
      <c r="G26" s="170">
        <f>SUM(G24:G25)</f>
        <v>0</v>
      </c>
    </row>
    <row r="27" spans="1:7" s="161" customFormat="1" ht="24.95" customHeight="1" thickTop="1" thickBot="1">
      <c r="A27" s="188"/>
      <c r="B27" s="186"/>
      <c r="C27" s="187" t="s">
        <v>1478</v>
      </c>
      <c r="D27" s="186"/>
      <c r="E27" s="185"/>
      <c r="F27" s="184"/>
      <c r="G27" s="183"/>
    </row>
    <row r="28" spans="1:7" s="161" customFormat="1" ht="45" customHeight="1" thickTop="1">
      <c r="A28" s="182" t="e">
        <f>A25+1</f>
        <v>#REF!</v>
      </c>
      <c r="B28" s="194" t="s">
        <v>1476</v>
      </c>
      <c r="C28" s="193" t="s">
        <v>1477</v>
      </c>
      <c r="D28" s="192" t="s">
        <v>1470</v>
      </c>
      <c r="E28" s="191">
        <v>11</v>
      </c>
      <c r="F28" s="190">
        <v>0</v>
      </c>
      <c r="G28" s="189">
        <f>ROUND(E28*$F28,2)</f>
        <v>0</v>
      </c>
    </row>
    <row r="29" spans="1:7" s="161" customFormat="1" ht="45" customHeight="1">
      <c r="A29" s="182" t="e">
        <f>A28+1</f>
        <v>#REF!</v>
      </c>
      <c r="B29" s="194" t="s">
        <v>1476</v>
      </c>
      <c r="C29" s="193" t="s">
        <v>1475</v>
      </c>
      <c r="D29" s="192" t="s">
        <v>1470</v>
      </c>
      <c r="E29" s="191">
        <v>139</v>
      </c>
      <c r="F29" s="190">
        <v>0</v>
      </c>
      <c r="G29" s="189">
        <f>ROUND(E29*$F29,2)</f>
        <v>0</v>
      </c>
    </row>
    <row r="30" spans="1:7" s="161" customFormat="1" ht="45" customHeight="1">
      <c r="A30" s="182" t="e">
        <f>A29+1</f>
        <v>#REF!</v>
      </c>
      <c r="B30" s="194" t="s">
        <v>1474</v>
      </c>
      <c r="C30" s="193" t="s">
        <v>1473</v>
      </c>
      <c r="D30" s="192" t="s">
        <v>1470</v>
      </c>
      <c r="E30" s="191">
        <v>296</v>
      </c>
      <c r="F30" s="190">
        <v>0</v>
      </c>
      <c r="G30" s="189">
        <f>ROUND(E30*$F30,2)</f>
        <v>0</v>
      </c>
    </row>
    <row r="31" spans="1:7" s="161" customFormat="1" ht="45" customHeight="1" thickBot="1">
      <c r="A31" s="182" t="e">
        <f>A30+1</f>
        <v>#REF!</v>
      </c>
      <c r="B31" s="194" t="s">
        <v>1472</v>
      </c>
      <c r="C31" s="193" t="s">
        <v>1471</v>
      </c>
      <c r="D31" s="192" t="s">
        <v>1470</v>
      </c>
      <c r="E31" s="191">
        <v>210</v>
      </c>
      <c r="F31" s="190">
        <v>0</v>
      </c>
      <c r="G31" s="189">
        <f>ROUND(E31*$F31,2)</f>
        <v>0</v>
      </c>
    </row>
    <row r="32" spans="1:7" s="161" customFormat="1" ht="24.95" customHeight="1" thickTop="1" thickBot="1">
      <c r="A32" s="176"/>
      <c r="B32" s="175"/>
      <c r="C32" s="174" t="s">
        <v>1469</v>
      </c>
      <c r="D32" s="173"/>
      <c r="E32" s="172"/>
      <c r="F32" s="171"/>
      <c r="G32" s="170">
        <f>SUM(G28:G31)</f>
        <v>0</v>
      </c>
    </row>
    <row r="33" spans="1:7" s="161" customFormat="1" ht="24.95" customHeight="1" thickTop="1" thickBot="1">
      <c r="A33" s="188"/>
      <c r="B33" s="186"/>
      <c r="C33" s="187" t="s">
        <v>1468</v>
      </c>
      <c r="D33" s="186"/>
      <c r="E33" s="185"/>
      <c r="F33" s="184"/>
      <c r="G33" s="183"/>
    </row>
    <row r="34" spans="1:7" ht="35.1" customHeight="1" thickTop="1" thickBot="1">
      <c r="A34" s="182" t="e">
        <f>A31+1</f>
        <v>#REF!</v>
      </c>
      <c r="B34" s="180" t="s">
        <v>1467</v>
      </c>
      <c r="C34" s="181" t="s">
        <v>1466</v>
      </c>
      <c r="D34" s="180" t="s">
        <v>400</v>
      </c>
      <c r="E34" s="179">
        <v>230</v>
      </c>
      <c r="F34" s="178">
        <v>0</v>
      </c>
      <c r="G34" s="177">
        <f>ROUND(E34*$F34,2)</f>
        <v>0</v>
      </c>
    </row>
    <row r="35" spans="1:7" s="161" customFormat="1" ht="24.95" customHeight="1" thickTop="1" thickBot="1">
      <c r="A35" s="176"/>
      <c r="B35" s="175"/>
      <c r="C35" s="174" t="s">
        <v>1465</v>
      </c>
      <c r="D35" s="173"/>
      <c r="E35" s="172"/>
      <c r="F35" s="171"/>
      <c r="G35" s="170">
        <f>SUM(G34:G34)</f>
        <v>0</v>
      </c>
    </row>
    <row r="36" spans="1:7" s="161" customFormat="1" ht="35.1" customHeight="1" thickTop="1">
      <c r="A36" s="502" t="s">
        <v>1464</v>
      </c>
      <c r="B36" s="503"/>
      <c r="C36" s="503"/>
      <c r="D36" s="503"/>
      <c r="E36" s="503"/>
      <c r="F36" s="504"/>
      <c r="G36" s="169">
        <f>G32+G26+G22+G17+G14+G9+G35</f>
        <v>0</v>
      </c>
    </row>
    <row r="37" spans="1:7" s="161" customFormat="1" ht="35.1" customHeight="1">
      <c r="A37" s="505" t="s">
        <v>1463</v>
      </c>
      <c r="B37" s="506"/>
      <c r="C37" s="506"/>
      <c r="D37" s="506"/>
      <c r="E37" s="506"/>
      <c r="F37" s="507"/>
      <c r="G37" s="168">
        <f>(G36*0.23)</f>
        <v>0</v>
      </c>
    </row>
    <row r="38" spans="1:7" s="161" customFormat="1" ht="35.1" customHeight="1" thickBot="1">
      <c r="A38" s="491" t="s">
        <v>1462</v>
      </c>
      <c r="B38" s="492"/>
      <c r="C38" s="492"/>
      <c r="D38" s="492"/>
      <c r="E38" s="492"/>
      <c r="F38" s="493"/>
      <c r="G38" s="167">
        <f>SUM(G36:G37)</f>
        <v>0</v>
      </c>
    </row>
    <row r="39" spans="1:7" s="161" customFormat="1" ht="11.25" customHeight="1" thickTop="1" thickBot="1">
      <c r="A39" s="165"/>
      <c r="B39" s="165"/>
      <c r="C39" s="166"/>
      <c r="D39" s="165"/>
      <c r="E39" s="164"/>
      <c r="F39" s="163"/>
      <c r="G39" s="162"/>
    </row>
    <row r="40" spans="1:7" s="161" customFormat="1" ht="24.95" customHeight="1" thickTop="1" thickBot="1">
      <c r="A40" s="176"/>
      <c r="B40" s="175"/>
      <c r="C40" s="174" t="s">
        <v>1770</v>
      </c>
      <c r="D40" s="351" t="s">
        <v>1470</v>
      </c>
      <c r="E40" s="352">
        <v>100</v>
      </c>
      <c r="F40" s="353">
        <v>0</v>
      </c>
      <c r="G40" s="354">
        <f t="shared" ref="G40" si="3">ROUND(E40*$F40,2)</f>
        <v>0</v>
      </c>
    </row>
    <row r="41" spans="1:7" s="161" customFormat="1" ht="11.25" customHeight="1" thickTop="1">
      <c r="A41" s="165"/>
      <c r="B41" s="165"/>
      <c r="C41" s="166"/>
      <c r="D41" s="165"/>
      <c r="E41" s="164"/>
      <c r="F41" s="163"/>
      <c r="G41" s="162"/>
    </row>
    <row r="42" spans="1:7" s="161" customFormat="1" ht="11.25" customHeight="1">
      <c r="A42" s="165"/>
      <c r="B42" s="165"/>
      <c r="C42" s="166"/>
      <c r="D42" s="165"/>
      <c r="E42" s="164"/>
      <c r="F42" s="163"/>
      <c r="G42" s="162"/>
    </row>
  </sheetData>
  <mergeCells count="7">
    <mergeCell ref="A36:F36"/>
    <mergeCell ref="A37:F37"/>
    <mergeCell ref="A38:F38"/>
    <mergeCell ref="A1:G1"/>
    <mergeCell ref="A2:G2"/>
    <mergeCell ref="A3:G3"/>
    <mergeCell ref="E4:G4"/>
  </mergeCells>
  <pageMargins left="0.55118110236220474" right="0.19685039370078741" top="0.51181102362204722" bottom="0.47244094488188981" header="0.31496062992125984" footer="0.31496062992125984"/>
  <pageSetup paperSize="9" scale="80" orientation="portrait" horizontalDpi="4294967293" r:id="rId1"/>
  <headerFooter>
    <oddFooter>Strona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6822F-5F4B-4AE0-A462-A9E75175B09C}">
  <sheetPr>
    <tabColor rgb="FF00B050"/>
  </sheetPr>
  <dimension ref="A1:K43"/>
  <sheetViews>
    <sheetView zoomScale="90" zoomScaleNormal="90" zoomScaleSheetLayoutView="130" workbookViewId="0">
      <selection sqref="A1:G1"/>
    </sheetView>
  </sheetViews>
  <sheetFormatPr defaultRowHeight="12.75"/>
  <cols>
    <col min="1" max="1" width="4.7109375" style="156" customWidth="1"/>
    <col min="2" max="2" width="12.85546875" style="156" customWidth="1"/>
    <col min="3" max="3" width="57.85546875" style="157" customWidth="1"/>
    <col min="4" max="4" width="9.42578125" style="156" customWidth="1"/>
    <col min="5" max="5" width="9.7109375" style="155" customWidth="1"/>
    <col min="6" max="6" width="10.5703125" style="155" customWidth="1"/>
    <col min="7" max="7" width="14.28515625" style="154" customWidth="1"/>
    <col min="8" max="16384" width="9.140625" style="153"/>
  </cols>
  <sheetData>
    <row r="1" spans="1:7" ht="24.95" customHeight="1">
      <c r="A1" s="497" t="s">
        <v>387</v>
      </c>
      <c r="B1" s="497"/>
      <c r="C1" s="497"/>
      <c r="D1" s="497"/>
      <c r="E1" s="497"/>
      <c r="F1" s="497"/>
      <c r="G1" s="497"/>
    </row>
    <row r="2" spans="1:7" ht="51.75" customHeight="1">
      <c r="A2" s="498" t="s">
        <v>1769</v>
      </c>
      <c r="B2" s="498"/>
      <c r="C2" s="498"/>
      <c r="D2" s="498"/>
      <c r="E2" s="498"/>
      <c r="F2" s="498"/>
      <c r="G2" s="498"/>
    </row>
    <row r="3" spans="1:7" ht="24.95" customHeight="1" thickBot="1">
      <c r="A3" s="494" t="s">
        <v>1545</v>
      </c>
      <c r="B3" s="495"/>
      <c r="C3" s="495"/>
      <c r="D3" s="495"/>
      <c r="E3" s="496"/>
      <c r="F3" s="496"/>
      <c r="G3" s="496"/>
    </row>
    <row r="4" spans="1:7" ht="45" hidden="1" customHeight="1" thickBot="1">
      <c r="A4" s="235"/>
      <c r="B4" s="235"/>
      <c r="C4" s="235"/>
      <c r="D4" s="235"/>
      <c r="E4" s="499" t="s">
        <v>1544</v>
      </c>
      <c r="F4" s="500"/>
      <c r="G4" s="501"/>
    </row>
    <row r="5" spans="1:7" ht="39.950000000000003" customHeight="1" thickTop="1">
      <c r="A5" s="234" t="s">
        <v>19</v>
      </c>
      <c r="B5" s="232" t="s">
        <v>1543</v>
      </c>
      <c r="C5" s="233" t="s">
        <v>502</v>
      </c>
      <c r="D5" s="232" t="s">
        <v>1542</v>
      </c>
      <c r="E5" s="231" t="s">
        <v>1541</v>
      </c>
      <c r="F5" s="230" t="s">
        <v>1540</v>
      </c>
      <c r="G5" s="229" t="s">
        <v>1539</v>
      </c>
    </row>
    <row r="6" spans="1:7" s="223" customFormat="1" ht="20.100000000000001" customHeight="1" thickBot="1">
      <c r="A6" s="228">
        <v>1</v>
      </c>
      <c r="B6" s="227">
        <v>2</v>
      </c>
      <c r="C6" s="226">
        <v>3</v>
      </c>
      <c r="D6" s="226">
        <v>4</v>
      </c>
      <c r="E6" s="226">
        <v>5</v>
      </c>
      <c r="F6" s="226">
        <v>6</v>
      </c>
      <c r="G6" s="225">
        <v>7</v>
      </c>
    </row>
    <row r="7" spans="1:7" s="223" customFormat="1" ht="24.95" customHeight="1" thickTop="1" thickBot="1">
      <c r="A7" s="188"/>
      <c r="B7" s="224"/>
      <c r="C7" s="187" t="s">
        <v>1538</v>
      </c>
      <c r="D7" s="186"/>
      <c r="E7" s="185"/>
      <c r="F7" s="184"/>
      <c r="G7" s="183"/>
    </row>
    <row r="8" spans="1:7" ht="35.1" customHeight="1" thickTop="1" thickBot="1">
      <c r="A8" s="222">
        <v>1</v>
      </c>
      <c r="B8" s="220" t="s">
        <v>1537</v>
      </c>
      <c r="C8" s="221" t="s">
        <v>1536</v>
      </c>
      <c r="D8" s="220" t="s">
        <v>42</v>
      </c>
      <c r="E8" s="219">
        <v>167</v>
      </c>
      <c r="F8" s="218">
        <v>0</v>
      </c>
      <c r="G8" s="217">
        <f>ROUND(E8*$F8,2)</f>
        <v>0</v>
      </c>
    </row>
    <row r="9" spans="1:7" s="161" customFormat="1" ht="24.95" customHeight="1" thickTop="1" thickBot="1">
      <c r="A9" s="176"/>
      <c r="B9" s="175"/>
      <c r="C9" s="174" t="s">
        <v>1524</v>
      </c>
      <c r="D9" s="173"/>
      <c r="E9" s="172"/>
      <c r="F9" s="171"/>
      <c r="G9" s="170">
        <f>SUM(G8:G8)</f>
        <v>0</v>
      </c>
    </row>
    <row r="10" spans="1:7" s="161" customFormat="1" ht="24.95" customHeight="1" thickTop="1" thickBot="1">
      <c r="A10" s="188"/>
      <c r="B10" s="186"/>
      <c r="C10" s="187" t="s">
        <v>1523</v>
      </c>
      <c r="D10" s="186"/>
      <c r="E10" s="185"/>
      <c r="F10" s="184"/>
      <c r="G10" s="183"/>
    </row>
    <row r="11" spans="1:7" ht="54.95" customHeight="1" thickTop="1">
      <c r="A11" s="182">
        <v>2</v>
      </c>
      <c r="B11" s="212" t="s">
        <v>1522</v>
      </c>
      <c r="C11" s="213" t="s">
        <v>1521</v>
      </c>
      <c r="D11" s="210" t="s">
        <v>481</v>
      </c>
      <c r="E11" s="209">
        <f>(960+460)*0.4</f>
        <v>568</v>
      </c>
      <c r="F11" s="208">
        <v>0</v>
      </c>
      <c r="G11" s="207">
        <f>ROUND(F11*E11,2)</f>
        <v>0</v>
      </c>
    </row>
    <row r="12" spans="1:7" ht="39.950000000000003" customHeight="1">
      <c r="A12" s="182">
        <v>3</v>
      </c>
      <c r="B12" s="212" t="s">
        <v>1520</v>
      </c>
      <c r="C12" s="211" t="s">
        <v>1519</v>
      </c>
      <c r="D12" s="210" t="s">
        <v>1516</v>
      </c>
      <c r="E12" s="209">
        <f>(960+460)*0.4</f>
        <v>568</v>
      </c>
      <c r="F12" s="208">
        <v>0</v>
      </c>
      <c r="G12" s="207">
        <f>ROUND(F12*E12,2)</f>
        <v>0</v>
      </c>
    </row>
    <row r="13" spans="1:7" ht="45" customHeight="1" thickBot="1">
      <c r="A13" s="182">
        <f>A12+1</f>
        <v>4</v>
      </c>
      <c r="B13" s="212" t="s">
        <v>1518</v>
      </c>
      <c r="C13" s="211" t="s">
        <v>1517</v>
      </c>
      <c r="D13" s="210" t="s">
        <v>1516</v>
      </c>
      <c r="E13" s="209">
        <f>(960+460)*0.4</f>
        <v>568</v>
      </c>
      <c r="F13" s="208">
        <v>0</v>
      </c>
      <c r="G13" s="207">
        <f>ROUND(F13*E13,2)</f>
        <v>0</v>
      </c>
    </row>
    <row r="14" spans="1:7" s="161" customFormat="1" ht="24.95" customHeight="1" thickTop="1" thickBot="1">
      <c r="A14" s="176"/>
      <c r="B14" s="175"/>
      <c r="C14" s="174" t="s">
        <v>1515</v>
      </c>
      <c r="D14" s="173"/>
      <c r="E14" s="172"/>
      <c r="F14" s="171"/>
      <c r="G14" s="170">
        <f>SUM(G11:G13)</f>
        <v>0</v>
      </c>
    </row>
    <row r="15" spans="1:7" s="161" customFormat="1" ht="24.95" customHeight="1" thickTop="1" thickBot="1">
      <c r="A15" s="188"/>
      <c r="B15" s="186"/>
      <c r="C15" s="187" t="s">
        <v>1514</v>
      </c>
      <c r="D15" s="186"/>
      <c r="E15" s="185"/>
      <c r="F15" s="184"/>
      <c r="G15" s="183"/>
    </row>
    <row r="16" spans="1:7" ht="45" customHeight="1" thickTop="1">
      <c r="A16" s="182">
        <f>A13+1</f>
        <v>5</v>
      </c>
      <c r="B16" s="205" t="s">
        <v>1513</v>
      </c>
      <c r="C16" s="206" t="s">
        <v>1512</v>
      </c>
      <c r="D16" s="205" t="s">
        <v>400</v>
      </c>
      <c r="E16" s="204">
        <v>960</v>
      </c>
      <c r="F16" s="203">
        <v>0</v>
      </c>
      <c r="G16" s="202">
        <f t="shared" ref="G16:G21" si="0">ROUND(E16*F16,2)</f>
        <v>0</v>
      </c>
    </row>
    <row r="17" spans="1:11" ht="35.1" customHeight="1">
      <c r="A17" s="182">
        <f t="shared" ref="A17:A21" si="1">A16+1</f>
        <v>6</v>
      </c>
      <c r="B17" s="198" t="s">
        <v>1510</v>
      </c>
      <c r="C17" s="200" t="s">
        <v>1511</v>
      </c>
      <c r="D17" s="198" t="s">
        <v>400</v>
      </c>
      <c r="E17" s="197">
        <f>960*2</f>
        <v>1920</v>
      </c>
      <c r="F17" s="196">
        <v>0</v>
      </c>
      <c r="G17" s="199">
        <f t="shared" si="0"/>
        <v>0</v>
      </c>
    </row>
    <row r="18" spans="1:11" ht="35.1" customHeight="1">
      <c r="A18" s="182">
        <f t="shared" si="1"/>
        <v>7</v>
      </c>
      <c r="B18" s="198" t="s">
        <v>1510</v>
      </c>
      <c r="C18" s="200" t="s">
        <v>1509</v>
      </c>
      <c r="D18" s="198" t="s">
        <v>400</v>
      </c>
      <c r="E18" s="197">
        <f>960*2</f>
        <v>1920</v>
      </c>
      <c r="F18" s="196">
        <v>0</v>
      </c>
      <c r="G18" s="199">
        <f t="shared" si="0"/>
        <v>0</v>
      </c>
    </row>
    <row r="19" spans="1:11" ht="45" customHeight="1">
      <c r="A19" s="182">
        <v>8</v>
      </c>
      <c r="B19" s="198" t="s">
        <v>1507</v>
      </c>
      <c r="C19" s="200" t="s">
        <v>1508</v>
      </c>
      <c r="D19" s="198" t="s">
        <v>1488</v>
      </c>
      <c r="E19" s="197">
        <v>960</v>
      </c>
      <c r="F19" s="196">
        <v>0</v>
      </c>
      <c r="G19" s="199">
        <f t="shared" si="0"/>
        <v>0</v>
      </c>
    </row>
    <row r="20" spans="1:11" ht="45" customHeight="1">
      <c r="A20" s="182">
        <v>9</v>
      </c>
      <c r="B20" s="198" t="s">
        <v>1502</v>
      </c>
      <c r="C20" s="200" t="s">
        <v>1504</v>
      </c>
      <c r="D20" s="198" t="s">
        <v>55</v>
      </c>
      <c r="E20" s="197">
        <f>960+380+80</f>
        <v>1420</v>
      </c>
      <c r="F20" s="196">
        <v>0</v>
      </c>
      <c r="G20" s="199">
        <f t="shared" si="0"/>
        <v>0</v>
      </c>
      <c r="K20" s="201"/>
    </row>
    <row r="21" spans="1:11" ht="45" customHeight="1" thickBot="1">
      <c r="A21" s="182">
        <f t="shared" si="1"/>
        <v>10</v>
      </c>
      <c r="B21" s="198" t="s">
        <v>1502</v>
      </c>
      <c r="C21" s="200" t="s">
        <v>1503</v>
      </c>
      <c r="D21" s="198" t="s">
        <v>55</v>
      </c>
      <c r="E21" s="197">
        <v>460</v>
      </c>
      <c r="F21" s="196">
        <v>0</v>
      </c>
      <c r="G21" s="199">
        <f t="shared" si="0"/>
        <v>0</v>
      </c>
      <c r="K21" s="201"/>
    </row>
    <row r="22" spans="1:11" s="161" customFormat="1" ht="24.95" customHeight="1" thickTop="1" thickBot="1">
      <c r="A22" s="176"/>
      <c r="B22" s="175"/>
      <c r="C22" s="174" t="s">
        <v>1500</v>
      </c>
      <c r="D22" s="173"/>
      <c r="E22" s="172"/>
      <c r="F22" s="171"/>
      <c r="G22" s="170">
        <f>SUM(G16:G21)</f>
        <v>0</v>
      </c>
    </row>
    <row r="23" spans="1:11" s="161" customFormat="1" ht="24.95" customHeight="1" thickTop="1" thickBot="1">
      <c r="A23" s="188"/>
      <c r="B23" s="186"/>
      <c r="C23" s="187" t="s">
        <v>1499</v>
      </c>
      <c r="D23" s="186"/>
      <c r="E23" s="185"/>
      <c r="F23" s="184"/>
      <c r="G23" s="183"/>
    </row>
    <row r="24" spans="1:11" ht="54.95" customHeight="1" thickTop="1" thickBot="1">
      <c r="A24" s="182">
        <v>11</v>
      </c>
      <c r="B24" s="198" t="s">
        <v>1492</v>
      </c>
      <c r="C24" s="200" t="s">
        <v>1491</v>
      </c>
      <c r="D24" s="198" t="s">
        <v>1488</v>
      </c>
      <c r="E24" s="197">
        <f>460+960</f>
        <v>1420</v>
      </c>
      <c r="F24" s="196">
        <v>0</v>
      </c>
      <c r="G24" s="199">
        <f t="shared" ref="G24" si="2">ROUND(E24*F24,2)</f>
        <v>0</v>
      </c>
    </row>
    <row r="25" spans="1:11" s="161" customFormat="1" ht="24.95" customHeight="1" thickTop="1" thickBot="1">
      <c r="A25" s="176"/>
      <c r="B25" s="175"/>
      <c r="C25" s="174" t="s">
        <v>1487</v>
      </c>
      <c r="D25" s="173"/>
      <c r="E25" s="172"/>
      <c r="F25" s="171"/>
      <c r="G25" s="170">
        <f>SUM(G24:G24)</f>
        <v>0</v>
      </c>
    </row>
    <row r="26" spans="1:11" s="161" customFormat="1" ht="24.95" customHeight="1" thickTop="1" thickBot="1">
      <c r="A26" s="188"/>
      <c r="B26" s="186"/>
      <c r="C26" s="187" t="s">
        <v>1478</v>
      </c>
      <c r="D26" s="186"/>
      <c r="E26" s="185"/>
      <c r="F26" s="184"/>
      <c r="G26" s="183"/>
    </row>
    <row r="27" spans="1:11" s="161" customFormat="1" ht="45" customHeight="1" thickTop="1">
      <c r="A27" s="182">
        <v>12</v>
      </c>
      <c r="B27" s="194" t="s">
        <v>1476</v>
      </c>
      <c r="C27" s="193" t="s">
        <v>1477</v>
      </c>
      <c r="D27" s="192" t="s">
        <v>1470</v>
      </c>
      <c r="E27" s="191">
        <v>78</v>
      </c>
      <c r="F27" s="190">
        <v>0</v>
      </c>
      <c r="G27" s="189">
        <f>ROUND(E27*$F27,2)</f>
        <v>0</v>
      </c>
    </row>
    <row r="28" spans="1:11" s="161" customFormat="1" ht="45" customHeight="1">
      <c r="A28" s="182">
        <f>A27+1</f>
        <v>13</v>
      </c>
      <c r="B28" s="194" t="s">
        <v>1476</v>
      </c>
      <c r="C28" s="193" t="s">
        <v>1475</v>
      </c>
      <c r="D28" s="192" t="s">
        <v>1470</v>
      </c>
      <c r="E28" s="191">
        <f>340-78</f>
        <v>262</v>
      </c>
      <c r="F28" s="190">
        <v>0</v>
      </c>
      <c r="G28" s="189">
        <f>ROUND(E28*$F28,2)</f>
        <v>0</v>
      </c>
    </row>
    <row r="29" spans="1:11" s="161" customFormat="1" ht="45" customHeight="1">
      <c r="A29" s="182">
        <f>A28+1</f>
        <v>14</v>
      </c>
      <c r="B29" s="194" t="s">
        <v>1474</v>
      </c>
      <c r="C29" s="193" t="s">
        <v>1473</v>
      </c>
      <c r="D29" s="192" t="s">
        <v>1470</v>
      </c>
      <c r="E29" s="191">
        <v>320</v>
      </c>
      <c r="F29" s="190">
        <v>0</v>
      </c>
      <c r="G29" s="189">
        <f>ROUND(E29*$F29,2)</f>
        <v>0</v>
      </c>
    </row>
    <row r="30" spans="1:11" s="161" customFormat="1" ht="45" customHeight="1" thickBot="1">
      <c r="A30" s="182">
        <f>A29+1</f>
        <v>15</v>
      </c>
      <c r="B30" s="194" t="s">
        <v>1472</v>
      </c>
      <c r="C30" s="193" t="s">
        <v>1471</v>
      </c>
      <c r="D30" s="192" t="s">
        <v>1470</v>
      </c>
      <c r="E30" s="191">
        <v>340</v>
      </c>
      <c r="F30" s="190">
        <v>0</v>
      </c>
      <c r="G30" s="189">
        <f>ROUND(E30*$F30,2)</f>
        <v>0</v>
      </c>
    </row>
    <row r="31" spans="1:11" s="161" customFormat="1" ht="24.95" customHeight="1" thickTop="1" thickBot="1">
      <c r="A31" s="176"/>
      <c r="B31" s="175"/>
      <c r="C31" s="174" t="s">
        <v>1469</v>
      </c>
      <c r="D31" s="173"/>
      <c r="E31" s="172"/>
      <c r="F31" s="171"/>
      <c r="G31" s="170">
        <f>SUM(G27:G30)</f>
        <v>0</v>
      </c>
    </row>
    <row r="32" spans="1:11" s="161" customFormat="1" ht="24.95" customHeight="1" thickTop="1" thickBot="1">
      <c r="A32" s="188"/>
      <c r="B32" s="186"/>
      <c r="C32" s="187" t="s">
        <v>1468</v>
      </c>
      <c r="D32" s="186"/>
      <c r="E32" s="185"/>
      <c r="F32" s="184"/>
      <c r="G32" s="183"/>
    </row>
    <row r="33" spans="1:7" ht="35.1" customHeight="1" thickTop="1" thickBot="1">
      <c r="A33" s="182">
        <f>A30+1</f>
        <v>16</v>
      </c>
      <c r="B33" s="180" t="s">
        <v>1467</v>
      </c>
      <c r="C33" s="181" t="s">
        <v>1466</v>
      </c>
      <c r="D33" s="180" t="s">
        <v>400</v>
      </c>
      <c r="E33" s="179">
        <v>110</v>
      </c>
      <c r="F33" s="178">
        <v>0</v>
      </c>
      <c r="G33" s="177">
        <f>ROUND(E33*$F33,2)</f>
        <v>0</v>
      </c>
    </row>
    <row r="34" spans="1:7" s="161" customFormat="1" ht="24.95" customHeight="1" thickTop="1" thickBot="1">
      <c r="A34" s="176"/>
      <c r="B34" s="175"/>
      <c r="C34" s="174" t="s">
        <v>1465</v>
      </c>
      <c r="D34" s="173"/>
      <c r="E34" s="172"/>
      <c r="F34" s="171"/>
      <c r="G34" s="170">
        <f>SUM(G33:G33)</f>
        <v>0</v>
      </c>
    </row>
    <row r="35" spans="1:7" s="161" customFormat="1" ht="35.1" customHeight="1" thickTop="1">
      <c r="A35" s="502" t="s">
        <v>1464</v>
      </c>
      <c r="B35" s="503"/>
      <c r="C35" s="503"/>
      <c r="D35" s="503"/>
      <c r="E35" s="503"/>
      <c r="F35" s="504"/>
      <c r="G35" s="169">
        <f>G31+G25+G22+G14+G9+G34</f>
        <v>0</v>
      </c>
    </row>
    <row r="36" spans="1:7" s="161" customFormat="1" ht="35.1" customHeight="1">
      <c r="A36" s="505" t="s">
        <v>1463</v>
      </c>
      <c r="B36" s="506"/>
      <c r="C36" s="506"/>
      <c r="D36" s="506"/>
      <c r="E36" s="506"/>
      <c r="F36" s="507"/>
      <c r="G36" s="168">
        <f>(G35*0.23)</f>
        <v>0</v>
      </c>
    </row>
    <row r="37" spans="1:7" s="161" customFormat="1" ht="35.1" customHeight="1" thickBot="1">
      <c r="A37" s="491" t="s">
        <v>1462</v>
      </c>
      <c r="B37" s="492"/>
      <c r="C37" s="492"/>
      <c r="D37" s="492"/>
      <c r="E37" s="492"/>
      <c r="F37" s="493"/>
      <c r="G37" s="167">
        <f>SUM(G35:G36)</f>
        <v>0</v>
      </c>
    </row>
    <row r="38" spans="1:7" s="161" customFormat="1" ht="11.25" customHeight="1" thickTop="1" thickBot="1">
      <c r="A38" s="165"/>
      <c r="B38" s="165"/>
      <c r="C38" s="166"/>
      <c r="D38" s="165"/>
      <c r="E38" s="164"/>
      <c r="F38" s="163"/>
      <c r="G38" s="162"/>
    </row>
    <row r="39" spans="1:7" s="161" customFormat="1" ht="24.95" customHeight="1" thickTop="1">
      <c r="A39" s="332"/>
      <c r="B39" s="333"/>
      <c r="C39" s="334" t="s">
        <v>1770</v>
      </c>
      <c r="D39" s="335" t="s">
        <v>1470</v>
      </c>
      <c r="E39" s="336">
        <v>170</v>
      </c>
      <c r="F39" s="337">
        <v>0</v>
      </c>
      <c r="G39" s="338">
        <f t="shared" ref="G39:G41" si="3">ROUND(E39*$F39,2)</f>
        <v>0</v>
      </c>
    </row>
    <row r="40" spans="1:7" s="161" customFormat="1" ht="24.95" customHeight="1">
      <c r="A40" s="346"/>
      <c r="B40" s="347"/>
      <c r="C40" s="348" t="s">
        <v>1772</v>
      </c>
      <c r="D40" s="192" t="s">
        <v>1470</v>
      </c>
      <c r="E40" s="191">
        <v>200</v>
      </c>
      <c r="F40" s="349">
        <v>0</v>
      </c>
      <c r="G40" s="350">
        <f t="shared" si="3"/>
        <v>0</v>
      </c>
    </row>
    <row r="41" spans="1:7" s="161" customFormat="1" ht="24.95" customHeight="1" thickBot="1">
      <c r="A41" s="339"/>
      <c r="B41" s="340"/>
      <c r="C41" s="341" t="s">
        <v>1774</v>
      </c>
      <c r="D41" s="342" t="s">
        <v>1470</v>
      </c>
      <c r="E41" s="343">
        <v>200</v>
      </c>
      <c r="F41" s="344">
        <v>0</v>
      </c>
      <c r="G41" s="345">
        <f t="shared" si="3"/>
        <v>0</v>
      </c>
    </row>
    <row r="42" spans="1:7" s="161" customFormat="1" ht="11.25" customHeight="1" thickTop="1">
      <c r="A42" s="165"/>
      <c r="B42" s="165"/>
      <c r="C42" s="166"/>
      <c r="D42" s="165"/>
      <c r="E42" s="164"/>
      <c r="F42" s="163"/>
      <c r="G42" s="162"/>
    </row>
    <row r="43" spans="1:7" s="161" customFormat="1" ht="11.25" customHeight="1">
      <c r="A43" s="165"/>
      <c r="B43" s="165"/>
      <c r="C43" s="166"/>
      <c r="D43" s="165"/>
      <c r="E43" s="164"/>
      <c r="F43" s="163"/>
      <c r="G43" s="162"/>
    </row>
  </sheetData>
  <mergeCells count="7">
    <mergeCell ref="A35:F35"/>
    <mergeCell ref="A36:F36"/>
    <mergeCell ref="A37:F37"/>
    <mergeCell ref="A1:G1"/>
    <mergeCell ref="A2:G2"/>
    <mergeCell ref="A3:G3"/>
    <mergeCell ref="E4:G4"/>
  </mergeCells>
  <pageMargins left="0.55118110236220474" right="0.19685039370078741" top="0.51181102362204722" bottom="0.47244094488188981" header="0.31496062992125984" footer="0.31496062992125984"/>
  <pageSetup paperSize="9" scale="80" orientation="portrait" horizontalDpi="4294967293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283F8-5CB3-4026-9270-CED38B5A2C9A}">
  <sheetPr>
    <pageSetUpPr fitToPage="1"/>
  </sheetPr>
  <dimension ref="A1:AX9383"/>
  <sheetViews>
    <sheetView zoomScale="120" zoomScaleNormal="120" zoomScaleSheetLayoutView="100" workbookViewId="0">
      <selection activeCell="A2" sqref="A2:G2"/>
    </sheetView>
  </sheetViews>
  <sheetFormatPr defaultRowHeight="14.25"/>
  <cols>
    <col min="1" max="1" width="7.28515625" style="13" customWidth="1"/>
    <col min="2" max="2" width="11.85546875" style="13" customWidth="1"/>
    <col min="3" max="3" width="51.7109375" style="20" customWidth="1"/>
    <col min="4" max="4" width="7.5703125" style="20" customWidth="1"/>
    <col min="5" max="5" width="8.28515625" style="20" customWidth="1"/>
    <col min="6" max="6" width="12.5703125" style="20" customWidth="1"/>
    <col min="7" max="7" width="17.140625" style="20" customWidth="1"/>
    <col min="8" max="8" width="23.5703125" style="19" customWidth="1"/>
    <col min="9" max="9" width="9.140625" style="19"/>
    <col min="10" max="10" width="9.140625" style="18"/>
    <col min="11" max="11" width="9.140625" style="17"/>
    <col min="12" max="13" width="9.140625" style="16"/>
    <col min="14" max="14" width="9.140625" style="15"/>
    <col min="15" max="15" width="9.140625" style="14"/>
    <col min="16" max="16384" width="9.140625" style="13"/>
  </cols>
  <sheetData>
    <row r="1" spans="1:50" ht="33" customHeight="1" thickBot="1">
      <c r="A1" s="417" t="s">
        <v>387</v>
      </c>
      <c r="B1" s="418"/>
      <c r="C1" s="418"/>
      <c r="D1" s="418"/>
      <c r="E1" s="418"/>
      <c r="F1" s="418"/>
      <c r="G1" s="419"/>
      <c r="I1" s="13"/>
      <c r="J1" s="13"/>
      <c r="K1" s="13"/>
      <c r="L1" s="13"/>
      <c r="M1" s="13"/>
      <c r="N1" s="13"/>
      <c r="O1" s="13"/>
      <c r="AW1" s="13" t="s">
        <v>507</v>
      </c>
      <c r="AX1" s="13" t="s">
        <v>506</v>
      </c>
    </row>
    <row r="2" spans="1:50" ht="36.950000000000003" customHeight="1" thickBot="1">
      <c r="A2" s="420" t="s">
        <v>1779</v>
      </c>
      <c r="B2" s="421"/>
      <c r="C2" s="421"/>
      <c r="D2" s="421"/>
      <c r="E2" s="421"/>
      <c r="F2" s="421"/>
      <c r="G2" s="422"/>
      <c r="I2" s="13"/>
      <c r="J2" s="13"/>
      <c r="K2" s="13"/>
      <c r="L2" s="13"/>
      <c r="M2" s="13"/>
      <c r="N2" s="13"/>
      <c r="O2" s="13"/>
    </row>
    <row r="3" spans="1:50" ht="15.75" customHeight="1">
      <c r="A3" s="423" t="s">
        <v>505</v>
      </c>
      <c r="B3" s="424"/>
      <c r="C3" s="424"/>
      <c r="D3" s="424"/>
      <c r="E3" s="424"/>
      <c r="F3" s="424"/>
      <c r="G3" s="425"/>
      <c r="I3" s="13"/>
      <c r="J3" s="13"/>
      <c r="K3" s="13"/>
      <c r="L3" s="13"/>
      <c r="M3" s="13"/>
      <c r="N3" s="13"/>
      <c r="O3" s="13"/>
    </row>
    <row r="4" spans="1:50" ht="15.75" customHeight="1" thickBot="1">
      <c r="A4" s="91"/>
      <c r="B4" s="90"/>
      <c r="C4" s="90"/>
      <c r="D4" s="89"/>
      <c r="E4" s="89"/>
      <c r="F4" s="89"/>
      <c r="G4" s="88"/>
      <c r="I4" s="13"/>
      <c r="J4" s="13"/>
      <c r="K4" s="13"/>
      <c r="L4" s="13"/>
      <c r="M4" s="13"/>
      <c r="N4" s="13"/>
      <c r="O4" s="13"/>
    </row>
    <row r="5" spans="1:50" ht="20.25" customHeight="1" thickBot="1">
      <c r="A5" s="426" t="s">
        <v>504</v>
      </c>
      <c r="B5" s="428" t="s">
        <v>503</v>
      </c>
      <c r="C5" s="428" t="s">
        <v>502</v>
      </c>
      <c r="D5" s="430" t="s">
        <v>501</v>
      </c>
      <c r="E5" s="430"/>
      <c r="F5" s="431" t="s">
        <v>500</v>
      </c>
      <c r="G5" s="433" t="s">
        <v>499</v>
      </c>
      <c r="I5" s="13"/>
      <c r="J5" s="13"/>
      <c r="K5" s="13"/>
      <c r="L5" s="13"/>
      <c r="M5" s="13"/>
      <c r="N5" s="13"/>
      <c r="O5" s="13"/>
    </row>
    <row r="6" spans="1:50" ht="22.7" customHeight="1" thickBot="1">
      <c r="A6" s="427"/>
      <c r="B6" s="429"/>
      <c r="C6" s="429"/>
      <c r="D6" s="87" t="s">
        <v>498</v>
      </c>
      <c r="E6" s="87" t="s">
        <v>23</v>
      </c>
      <c r="F6" s="432"/>
      <c r="G6" s="434"/>
      <c r="I6" s="13"/>
      <c r="J6" s="13"/>
      <c r="K6" s="13"/>
      <c r="L6" s="13"/>
      <c r="M6" s="13"/>
      <c r="N6" s="13"/>
      <c r="O6" s="13"/>
    </row>
    <row r="7" spans="1:50" ht="13.7" customHeight="1" thickBot="1">
      <c r="A7" s="86">
        <v>1</v>
      </c>
      <c r="B7" s="85">
        <v>2</v>
      </c>
      <c r="C7" s="84">
        <v>3</v>
      </c>
      <c r="D7" s="83">
        <v>4</v>
      </c>
      <c r="E7" s="83">
        <v>5</v>
      </c>
      <c r="F7" s="83">
        <v>6</v>
      </c>
      <c r="G7" s="82">
        <v>7</v>
      </c>
      <c r="I7" s="13"/>
      <c r="J7" s="13"/>
      <c r="K7" s="13"/>
      <c r="L7" s="13"/>
      <c r="M7" s="13"/>
      <c r="N7" s="13"/>
      <c r="O7" s="13"/>
    </row>
    <row r="8" spans="1:50" s="21" customFormat="1" ht="13.7" customHeight="1" thickBot="1">
      <c r="A8" s="81" t="s">
        <v>394</v>
      </c>
      <c r="B8" s="80" t="s">
        <v>497</v>
      </c>
      <c r="C8" s="79" t="s">
        <v>496</v>
      </c>
      <c r="D8" s="78" t="s">
        <v>394</v>
      </c>
      <c r="E8" s="78" t="s">
        <v>394</v>
      </c>
      <c r="F8" s="77" t="s">
        <v>394</v>
      </c>
      <c r="G8" s="76" t="s">
        <v>394</v>
      </c>
      <c r="H8" s="22"/>
    </row>
    <row r="9" spans="1:50" s="21" customFormat="1" ht="26.25" customHeight="1">
      <c r="A9" s="75" t="s">
        <v>394</v>
      </c>
      <c r="B9" s="74"/>
      <c r="C9" s="73" t="s">
        <v>495</v>
      </c>
      <c r="D9" s="72" t="s">
        <v>394</v>
      </c>
      <c r="E9" s="72" t="s">
        <v>394</v>
      </c>
      <c r="F9" s="71" t="s">
        <v>394</v>
      </c>
      <c r="G9" s="70" t="s">
        <v>394</v>
      </c>
      <c r="H9" s="22"/>
    </row>
    <row r="10" spans="1:50" s="21" customFormat="1">
      <c r="A10" s="29">
        <v>1</v>
      </c>
      <c r="B10" s="38"/>
      <c r="C10" s="46" t="s">
        <v>494</v>
      </c>
      <c r="D10" s="61" t="s">
        <v>508</v>
      </c>
      <c r="E10" s="61">
        <v>1</v>
      </c>
      <c r="F10" s="299">
        <v>0</v>
      </c>
      <c r="G10" s="60">
        <f>E10*F10</f>
        <v>0</v>
      </c>
      <c r="H10" s="22"/>
    </row>
    <row r="11" spans="1:50" s="21" customFormat="1" ht="13.7" customHeight="1">
      <c r="A11" s="64" t="s">
        <v>394</v>
      </c>
      <c r="B11" s="33" t="s">
        <v>493</v>
      </c>
      <c r="C11" s="32" t="s">
        <v>492</v>
      </c>
      <c r="D11" s="40" t="s">
        <v>394</v>
      </c>
      <c r="E11" s="40" t="s">
        <v>394</v>
      </c>
      <c r="F11" s="63" t="s">
        <v>394</v>
      </c>
      <c r="G11" s="62" t="s">
        <v>394</v>
      </c>
      <c r="H11" s="22"/>
      <c r="AU11" s="21" t="s">
        <v>432</v>
      </c>
    </row>
    <row r="12" spans="1:50" s="21" customFormat="1">
      <c r="A12" s="34" t="s">
        <v>394</v>
      </c>
      <c r="B12" s="33" t="s">
        <v>491</v>
      </c>
      <c r="C12" s="32" t="s">
        <v>490</v>
      </c>
      <c r="D12" s="40" t="s">
        <v>394</v>
      </c>
      <c r="E12" s="40" t="s">
        <v>394</v>
      </c>
      <c r="F12" s="48" t="s">
        <v>394</v>
      </c>
      <c r="G12" s="47" t="s">
        <v>394</v>
      </c>
      <c r="H12" s="22"/>
      <c r="AU12" s="21" t="s">
        <v>406</v>
      </c>
    </row>
    <row r="13" spans="1:50" s="21" customFormat="1" ht="114.75">
      <c r="A13" s="29">
        <f>IF(OR(D13="x",E13=0)," ",1+MAX($A$1:A12))</f>
        <v>2</v>
      </c>
      <c r="B13" s="38"/>
      <c r="C13" s="37" t="s">
        <v>489</v>
      </c>
      <c r="D13" s="45" t="s">
        <v>481</v>
      </c>
      <c r="E13" s="44">
        <f>(24*4+8*6.5+2*7*1.5 )*0.7+(1.35*8.5*2.8+2*3.8*1.05*1.8+2*0.9*1+0.5*1.2*2.4+2*1.3*2.2+1.7*4.3)*0.7</f>
        <v>162.23480000000001</v>
      </c>
      <c r="F13" s="299">
        <v>0</v>
      </c>
      <c r="G13" s="60">
        <f t="shared" ref="G13:G15" si="0">E13*F13</f>
        <v>0</v>
      </c>
      <c r="H13" s="258"/>
    </row>
    <row r="14" spans="1:50" s="21" customFormat="1" ht="102">
      <c r="A14" s="29">
        <f>IF(OR(D14="x",E14=0)," ",1+MAX($A$1:A13))</f>
        <v>3</v>
      </c>
      <c r="B14" s="38"/>
      <c r="C14" s="37" t="s">
        <v>488</v>
      </c>
      <c r="D14" s="45" t="s">
        <v>481</v>
      </c>
      <c r="E14" s="44">
        <f>(24*4+8*6.5+2*7*1.5 )*0.3+(1.35*8.5*2.8+2*3.8*1.05*1.8+2*0.9*1+0.5*1.2*2.4+2*1.3*2.2+1.7*4.3)*0.3</f>
        <v>69.529199999999989</v>
      </c>
      <c r="F14" s="299">
        <v>0</v>
      </c>
      <c r="G14" s="60">
        <f t="shared" si="0"/>
        <v>0</v>
      </c>
      <c r="H14" s="258"/>
    </row>
    <row r="15" spans="1:50" s="21" customFormat="1" ht="63.75">
      <c r="A15" s="29">
        <f>IF(OR(D15="x",E15=0)," ",1+MAX($A$1:A14))</f>
        <v>4</v>
      </c>
      <c r="B15" s="38"/>
      <c r="C15" s="69" t="s">
        <v>487</v>
      </c>
      <c r="D15" s="58" t="s">
        <v>416</v>
      </c>
      <c r="E15" s="57">
        <f>8*2*0.5*1.2+10*0.5*1.2*5</f>
        <v>39.6</v>
      </c>
      <c r="F15" s="299">
        <v>0</v>
      </c>
      <c r="G15" s="60">
        <f t="shared" si="0"/>
        <v>0</v>
      </c>
      <c r="H15" s="258"/>
    </row>
    <row r="16" spans="1:50" s="21" customFormat="1" ht="25.5">
      <c r="A16" s="34" t="s">
        <v>394</v>
      </c>
      <c r="B16" s="33" t="s">
        <v>486</v>
      </c>
      <c r="C16" s="32" t="s">
        <v>485</v>
      </c>
      <c r="D16" s="40" t="s">
        <v>394</v>
      </c>
      <c r="E16" s="40" t="s">
        <v>394</v>
      </c>
      <c r="F16" s="48" t="s">
        <v>394</v>
      </c>
      <c r="G16" s="47" t="s">
        <v>394</v>
      </c>
      <c r="H16" s="22"/>
      <c r="AU16" s="21" t="s">
        <v>406</v>
      </c>
    </row>
    <row r="17" spans="1:47" s="21" customFormat="1" ht="51">
      <c r="A17" s="29">
        <f>IF(OR(D17="x",E17=0)," ",1+MAX($A$1:A16))</f>
        <v>5</v>
      </c>
      <c r="B17" s="38"/>
      <c r="C17" s="37" t="s">
        <v>484</v>
      </c>
      <c r="D17" s="45" t="s">
        <v>481</v>
      </c>
      <c r="E17" s="44">
        <f>15.7*12</f>
        <v>188.39999999999998</v>
      </c>
      <c r="F17" s="299">
        <v>0</v>
      </c>
      <c r="G17" s="60">
        <f t="shared" ref="G17:G19" si="1">E17*F17</f>
        <v>0</v>
      </c>
      <c r="H17" s="258"/>
    </row>
    <row r="18" spans="1:47" s="21" customFormat="1" ht="38.25">
      <c r="A18" s="29">
        <f>IF(OR(D18="x",E18=0)," ",1+MAX($A$1:A17))</f>
        <v>6</v>
      </c>
      <c r="B18" s="38"/>
      <c r="C18" s="37" t="s">
        <v>483</v>
      </c>
      <c r="D18" s="45" t="s">
        <v>481</v>
      </c>
      <c r="E18" s="44">
        <f>(1.9*(2.6+6.1))</f>
        <v>16.529999999999998</v>
      </c>
      <c r="F18" s="299">
        <v>0</v>
      </c>
      <c r="G18" s="60">
        <f t="shared" si="1"/>
        <v>0</v>
      </c>
      <c r="H18" s="258"/>
    </row>
    <row r="19" spans="1:47" s="21" customFormat="1" ht="76.5">
      <c r="A19" s="29">
        <f>IF(OR(D19="x",E19=0)," ",1+MAX($A$1:A18))</f>
        <v>7</v>
      </c>
      <c r="B19" s="38"/>
      <c r="C19" s="37" t="s">
        <v>482</v>
      </c>
      <c r="D19" s="45" t="s">
        <v>481</v>
      </c>
      <c r="E19" s="44">
        <f>2*1*7+30+(43.93+18.83+9.6+(32.13*2.3))</f>
        <v>190.25900000000001</v>
      </c>
      <c r="F19" s="299">
        <v>0</v>
      </c>
      <c r="G19" s="60">
        <f t="shared" si="1"/>
        <v>0</v>
      </c>
      <c r="H19" s="258"/>
    </row>
    <row r="20" spans="1:47" s="21" customFormat="1">
      <c r="A20" s="68" t="s">
        <v>394</v>
      </c>
      <c r="B20" s="33" t="s">
        <v>480</v>
      </c>
      <c r="C20" s="32" t="s">
        <v>479</v>
      </c>
      <c r="D20" s="40" t="s">
        <v>394</v>
      </c>
      <c r="E20" s="40" t="s">
        <v>394</v>
      </c>
      <c r="F20" s="48" t="s">
        <v>394</v>
      </c>
      <c r="G20" s="47" t="s">
        <v>394</v>
      </c>
      <c r="H20" s="258"/>
    </row>
    <row r="21" spans="1:47" s="21" customFormat="1" ht="51">
      <c r="A21" s="67">
        <f>IF(OR(D21="x",E21=0)," ",1+MAX($A$1:A20))</f>
        <v>8</v>
      </c>
      <c r="B21" s="50"/>
      <c r="C21" s="37" t="s">
        <v>478</v>
      </c>
      <c r="D21" s="45" t="s">
        <v>412</v>
      </c>
      <c r="E21" s="44">
        <f>(4*0.2*(6+2.5))</f>
        <v>6.8000000000000007</v>
      </c>
      <c r="F21" s="299">
        <v>0</v>
      </c>
      <c r="G21" s="60">
        <f>E21*F21</f>
        <v>0</v>
      </c>
      <c r="H21" s="258"/>
    </row>
    <row r="22" spans="1:47" s="21" customFormat="1" ht="13.7" customHeight="1">
      <c r="A22" s="64" t="s">
        <v>394</v>
      </c>
      <c r="B22" s="33" t="s">
        <v>477</v>
      </c>
      <c r="C22" s="32" t="s">
        <v>476</v>
      </c>
      <c r="D22" s="40" t="s">
        <v>394</v>
      </c>
      <c r="E22" s="40" t="s">
        <v>394</v>
      </c>
      <c r="F22" s="63" t="s">
        <v>394</v>
      </c>
      <c r="G22" s="62" t="s">
        <v>394</v>
      </c>
      <c r="H22" s="22"/>
    </row>
    <row r="23" spans="1:47" s="21" customFormat="1">
      <c r="A23" s="34" t="s">
        <v>394</v>
      </c>
      <c r="B23" s="33" t="s">
        <v>475</v>
      </c>
      <c r="C23" s="32" t="s">
        <v>474</v>
      </c>
      <c r="D23" s="40" t="s">
        <v>394</v>
      </c>
      <c r="E23" s="40" t="s">
        <v>394</v>
      </c>
      <c r="F23" s="48" t="s">
        <v>394</v>
      </c>
      <c r="G23" s="47" t="s">
        <v>394</v>
      </c>
      <c r="H23" s="22"/>
    </row>
    <row r="24" spans="1:47" s="21" customFormat="1" ht="38.25">
      <c r="A24" s="29">
        <f>IF(OR(D24="x",E24=0)," ",1+MAX($A$1:A23))</f>
        <v>9</v>
      </c>
      <c r="B24" s="66"/>
      <c r="C24" s="37" t="s">
        <v>473</v>
      </c>
      <c r="D24" s="55" t="s">
        <v>414</v>
      </c>
      <c r="E24" s="54">
        <f>2*157/1000</f>
        <v>0.314</v>
      </c>
      <c r="F24" s="299">
        <v>0</v>
      </c>
      <c r="G24" s="60">
        <f t="shared" ref="G24:G25" si="2">E24*F24</f>
        <v>0</v>
      </c>
      <c r="H24" s="22"/>
    </row>
    <row r="25" spans="1:47" s="21" customFormat="1" ht="38.25">
      <c r="A25" s="29">
        <f>IF(OR(D25="x",E25=0)," ",1+MAX($A$1:A24))</f>
        <v>10</v>
      </c>
      <c r="B25" s="66"/>
      <c r="C25" s="37" t="s">
        <v>472</v>
      </c>
      <c r="D25" s="55" t="s">
        <v>414</v>
      </c>
      <c r="E25" s="54">
        <f>6*23.8/1000</f>
        <v>0.14280000000000001</v>
      </c>
      <c r="F25" s="299">
        <v>0</v>
      </c>
      <c r="G25" s="60">
        <f t="shared" si="2"/>
        <v>0</v>
      </c>
      <c r="H25" s="22"/>
    </row>
    <row r="26" spans="1:47" s="21" customFormat="1" ht="13.15" customHeight="1">
      <c r="A26" s="64" t="s">
        <v>394</v>
      </c>
      <c r="B26" s="33" t="s">
        <v>471</v>
      </c>
      <c r="C26" s="32" t="s">
        <v>470</v>
      </c>
      <c r="D26" s="40" t="s">
        <v>394</v>
      </c>
      <c r="E26" s="40" t="s">
        <v>394</v>
      </c>
      <c r="F26" s="63" t="s">
        <v>394</v>
      </c>
      <c r="G26" s="62" t="s">
        <v>394</v>
      </c>
      <c r="H26" s="22"/>
      <c r="AU26" s="21" t="s">
        <v>432</v>
      </c>
    </row>
    <row r="27" spans="1:47" s="21" customFormat="1">
      <c r="A27" s="34" t="s">
        <v>394</v>
      </c>
      <c r="B27" s="33" t="s">
        <v>469</v>
      </c>
      <c r="C27" s="32" t="s">
        <v>468</v>
      </c>
      <c r="D27" s="40" t="s">
        <v>394</v>
      </c>
      <c r="E27" s="40" t="s">
        <v>394</v>
      </c>
      <c r="F27" s="48" t="s">
        <v>394</v>
      </c>
      <c r="G27" s="47" t="s">
        <v>394</v>
      </c>
      <c r="H27" s="22"/>
    </row>
    <row r="28" spans="1:47" s="21" customFormat="1" ht="38.25">
      <c r="A28" s="29">
        <f>IF(OR(D28="x",E28=0)," ",1+MAX($A$1:A27))</f>
        <v>11</v>
      </c>
      <c r="B28" s="66"/>
      <c r="C28" s="37" t="s">
        <v>467</v>
      </c>
      <c r="D28" s="55" t="s">
        <v>412</v>
      </c>
      <c r="E28" s="54">
        <f>(2*5*0.3-2*1.83*0.3)</f>
        <v>1.9019999999999999</v>
      </c>
      <c r="F28" s="299">
        <v>0</v>
      </c>
      <c r="G28" s="60">
        <f t="shared" ref="G28:G29" si="3">E28*F28</f>
        <v>0</v>
      </c>
      <c r="H28" s="22"/>
    </row>
    <row r="29" spans="1:47" s="21" customFormat="1" ht="38.25">
      <c r="A29" s="29">
        <f>IF(OR(D29="x",E29=0)," ",1+MAX($A$1:A28))</f>
        <v>12</v>
      </c>
      <c r="B29" s="66"/>
      <c r="C29" s="37" t="s">
        <v>466</v>
      </c>
      <c r="D29" s="55" t="s">
        <v>412</v>
      </c>
      <c r="E29" s="54">
        <f>6*0.22</f>
        <v>1.32</v>
      </c>
      <c r="F29" s="299">
        <v>0</v>
      </c>
      <c r="G29" s="60">
        <f t="shared" si="3"/>
        <v>0</v>
      </c>
      <c r="H29" s="22"/>
    </row>
    <row r="30" spans="1:47" s="21" customFormat="1" ht="25.5">
      <c r="A30" s="34" t="s">
        <v>394</v>
      </c>
      <c r="B30" s="33" t="s">
        <v>465</v>
      </c>
      <c r="C30" s="32" t="s">
        <v>464</v>
      </c>
      <c r="D30" s="40" t="s">
        <v>394</v>
      </c>
      <c r="E30" s="40" t="s">
        <v>394</v>
      </c>
      <c r="F30" s="48" t="s">
        <v>394</v>
      </c>
      <c r="G30" s="47" t="s">
        <v>394</v>
      </c>
      <c r="H30" s="22"/>
    </row>
    <row r="31" spans="1:47" s="21" customFormat="1" ht="51">
      <c r="A31" s="29">
        <f>IF(OR(D31="x",E31=0)," ",1+MAX($A$1:A30))</f>
        <v>13</v>
      </c>
      <c r="B31" s="38"/>
      <c r="C31" s="37" t="s">
        <v>463</v>
      </c>
      <c r="D31" s="55" t="s">
        <v>461</v>
      </c>
      <c r="E31" s="54">
        <f>(2*2*1.7+1.7*0.3*2)</f>
        <v>7.82</v>
      </c>
      <c r="F31" s="299">
        <v>0</v>
      </c>
      <c r="G31" s="60">
        <f t="shared" ref="G31:G32" si="4">E31*F31</f>
        <v>0</v>
      </c>
      <c r="H31" s="22"/>
    </row>
    <row r="32" spans="1:47" s="21" customFormat="1" ht="51">
      <c r="A32" s="29">
        <f>IF(OR(D32="x",E32=0)," ",1+MAX($A$1:A31))</f>
        <v>14</v>
      </c>
      <c r="B32" s="38"/>
      <c r="C32" s="37" t="s">
        <v>462</v>
      </c>
      <c r="D32" s="55" t="s">
        <v>461</v>
      </c>
      <c r="E32" s="54">
        <f>(2*2*1.7+1.7*0.3*2)</f>
        <v>7.82</v>
      </c>
      <c r="F32" s="299">
        <v>0</v>
      </c>
      <c r="G32" s="60">
        <f t="shared" si="4"/>
        <v>0</v>
      </c>
      <c r="H32" s="22"/>
    </row>
    <row r="33" spans="1:47" s="21" customFormat="1">
      <c r="A33" s="34" t="s">
        <v>394</v>
      </c>
      <c r="B33" s="33" t="s">
        <v>460</v>
      </c>
      <c r="C33" s="32" t="s">
        <v>459</v>
      </c>
      <c r="D33" s="40" t="s">
        <v>394</v>
      </c>
      <c r="E33" s="40" t="s">
        <v>394</v>
      </c>
      <c r="F33" s="48" t="s">
        <v>394</v>
      </c>
      <c r="G33" s="47" t="s">
        <v>394</v>
      </c>
      <c r="H33" s="22"/>
      <c r="AU33" s="21" t="s">
        <v>406</v>
      </c>
    </row>
    <row r="34" spans="1:47" s="21" customFormat="1" ht="38.25">
      <c r="A34" s="29">
        <f>IF(OR(D34="x",E34=0)," ",1+MAX($A$1:A33))</f>
        <v>15</v>
      </c>
      <c r="B34" s="38"/>
      <c r="C34" s="37" t="s">
        <v>458</v>
      </c>
      <c r="D34" s="55" t="s">
        <v>412</v>
      </c>
      <c r="E34" s="54">
        <f>6*0.02</f>
        <v>0.12</v>
      </c>
      <c r="F34" s="299">
        <v>0</v>
      </c>
      <c r="G34" s="60">
        <f t="shared" ref="G34:G37" si="5">E34*F34</f>
        <v>0</v>
      </c>
      <c r="H34" s="22"/>
    </row>
    <row r="35" spans="1:47" s="21" customFormat="1" ht="38.25">
      <c r="A35" s="29">
        <f>IF(OR(D35="x",E35=0)," ",1+MAX($A$1:A34))</f>
        <v>16</v>
      </c>
      <c r="B35" s="38"/>
      <c r="C35" s="37" t="s">
        <v>457</v>
      </c>
      <c r="D35" s="55" t="s">
        <v>412</v>
      </c>
      <c r="E35" s="54">
        <f>(2*5.4+0.6*0.1)</f>
        <v>10.860000000000001</v>
      </c>
      <c r="F35" s="299">
        <v>0</v>
      </c>
      <c r="G35" s="60">
        <f t="shared" si="5"/>
        <v>0</v>
      </c>
      <c r="H35" s="22"/>
    </row>
    <row r="36" spans="1:47" s="21" customFormat="1" ht="38.25">
      <c r="A36" s="29">
        <f>IF(OR(D36="x",E36=0)," ",1+MAX($A$1:A35))</f>
        <v>17</v>
      </c>
      <c r="B36" s="38"/>
      <c r="C36" s="37" t="s">
        <v>456</v>
      </c>
      <c r="D36" s="55" t="s">
        <v>412</v>
      </c>
      <c r="E36" s="54">
        <f>0.15*0.5*2*2</f>
        <v>0.3</v>
      </c>
      <c r="F36" s="299">
        <v>0</v>
      </c>
      <c r="G36" s="60">
        <f t="shared" si="5"/>
        <v>0</v>
      </c>
      <c r="H36" s="22"/>
    </row>
    <row r="37" spans="1:47" s="21" customFormat="1" ht="38.25">
      <c r="A37" s="29">
        <f>IF(OR(D37="x",E37=0)," ",1+MAX($A$1:A36))</f>
        <v>18</v>
      </c>
      <c r="B37" s="38"/>
      <c r="C37" s="37" t="s">
        <v>455</v>
      </c>
      <c r="D37" s="55" t="s">
        <v>412</v>
      </c>
      <c r="E37" s="54">
        <f>0.15*0.5*2*2</f>
        <v>0.3</v>
      </c>
      <c r="F37" s="299">
        <v>0</v>
      </c>
      <c r="G37" s="60">
        <f t="shared" si="5"/>
        <v>0</v>
      </c>
      <c r="H37" s="22"/>
    </row>
    <row r="38" spans="1:47" s="21" customFormat="1">
      <c r="A38" s="64" t="s">
        <v>394</v>
      </c>
      <c r="B38" s="33" t="s">
        <v>454</v>
      </c>
      <c r="C38" s="32" t="s">
        <v>453</v>
      </c>
      <c r="D38" s="40" t="s">
        <v>394</v>
      </c>
      <c r="E38" s="40" t="s">
        <v>394</v>
      </c>
      <c r="F38" s="63" t="s">
        <v>394</v>
      </c>
      <c r="G38" s="62" t="s">
        <v>394</v>
      </c>
      <c r="H38" s="22"/>
    </row>
    <row r="39" spans="1:47" s="21" customFormat="1">
      <c r="A39" s="34" t="s">
        <v>394</v>
      </c>
      <c r="B39" s="33" t="s">
        <v>452</v>
      </c>
      <c r="C39" s="32" t="s">
        <v>451</v>
      </c>
      <c r="D39" s="40" t="s">
        <v>394</v>
      </c>
      <c r="E39" s="40" t="s">
        <v>394</v>
      </c>
      <c r="F39" s="48" t="s">
        <v>394</v>
      </c>
      <c r="G39" s="47" t="s">
        <v>394</v>
      </c>
      <c r="H39" s="22"/>
    </row>
    <row r="40" spans="1:47" s="21" customFormat="1" ht="114.75">
      <c r="A40" s="29">
        <f>IF(OR(D40="x",E40=0)," ",1+MAX($A$1:A39))</f>
        <v>19</v>
      </c>
      <c r="B40" s="38"/>
      <c r="C40" s="37" t="s">
        <v>450</v>
      </c>
      <c r="D40" s="45" t="s">
        <v>42</v>
      </c>
      <c r="E40" s="45">
        <f>2.9+6.3</f>
        <v>9.1999999999999993</v>
      </c>
      <c r="F40" s="299">
        <v>0</v>
      </c>
      <c r="G40" s="60">
        <f>E40*F40</f>
        <v>0</v>
      </c>
      <c r="H40" s="22"/>
    </row>
    <row r="41" spans="1:47" s="21" customFormat="1" ht="13.7" customHeight="1">
      <c r="A41" s="64" t="s">
        <v>394</v>
      </c>
      <c r="B41" s="33" t="s">
        <v>449</v>
      </c>
      <c r="C41" s="32" t="s">
        <v>448</v>
      </c>
      <c r="D41" s="40" t="s">
        <v>394</v>
      </c>
      <c r="E41" s="40" t="s">
        <v>394</v>
      </c>
      <c r="F41" s="63" t="s">
        <v>394</v>
      </c>
      <c r="G41" s="62" t="s">
        <v>394</v>
      </c>
      <c r="H41" s="22"/>
    </row>
    <row r="42" spans="1:47" s="21" customFormat="1">
      <c r="A42" s="34" t="s">
        <v>394</v>
      </c>
      <c r="B42" s="33" t="s">
        <v>447</v>
      </c>
      <c r="C42" s="32" t="s">
        <v>446</v>
      </c>
      <c r="D42" s="40" t="s">
        <v>394</v>
      </c>
      <c r="E42" s="40" t="s">
        <v>394</v>
      </c>
      <c r="F42" s="48" t="s">
        <v>394</v>
      </c>
      <c r="G42" s="47" t="s">
        <v>394</v>
      </c>
      <c r="H42" s="22"/>
    </row>
    <row r="43" spans="1:47" s="21" customFormat="1" ht="76.5">
      <c r="A43" s="29">
        <f>IF(OR(D43="x",E43=0)," ",1+MAX($A$1:A42))</f>
        <v>20</v>
      </c>
      <c r="B43" s="38"/>
      <c r="C43" s="37" t="s">
        <v>445</v>
      </c>
      <c r="D43" s="45" t="s">
        <v>396</v>
      </c>
      <c r="E43" s="54">
        <f>(2*5*1.65+2*1.65*0.3+5*0.3-1.8*2)*2</f>
        <v>30.779999999999998</v>
      </c>
      <c r="F43" s="299">
        <v>0</v>
      </c>
      <c r="G43" s="60">
        <f>E43*F43</f>
        <v>0</v>
      </c>
      <c r="H43" s="22"/>
    </row>
    <row r="44" spans="1:47" s="21" customFormat="1" ht="76.5">
      <c r="A44" s="29">
        <f>IF(OR(D44="x",E44=0)," ",1+MAX($A$1:A43))</f>
        <v>21</v>
      </c>
      <c r="B44" s="38"/>
      <c r="C44" s="37" t="s">
        <v>444</v>
      </c>
      <c r="D44" s="45" t="s">
        <v>396</v>
      </c>
      <c r="E44" s="54">
        <f>6*((0.85*2)+0.5*0.5)</f>
        <v>11.7</v>
      </c>
      <c r="F44" s="299">
        <v>0</v>
      </c>
      <c r="G44" s="60">
        <f>E44*F44</f>
        <v>0</v>
      </c>
      <c r="H44" s="22"/>
    </row>
    <row r="45" spans="1:47" s="21" customFormat="1" ht="11.85" customHeight="1">
      <c r="A45" s="64" t="s">
        <v>394</v>
      </c>
      <c r="B45" s="33" t="s">
        <v>443</v>
      </c>
      <c r="C45" s="32" t="s">
        <v>442</v>
      </c>
      <c r="D45" s="40" t="s">
        <v>394</v>
      </c>
      <c r="E45" s="40" t="s">
        <v>394</v>
      </c>
      <c r="F45" s="63" t="s">
        <v>394</v>
      </c>
      <c r="G45" s="62" t="s">
        <v>394</v>
      </c>
      <c r="H45" s="22"/>
    </row>
    <row r="46" spans="1:47" s="21" customFormat="1">
      <c r="A46" s="34" t="s">
        <v>394</v>
      </c>
      <c r="B46" s="33" t="s">
        <v>441</v>
      </c>
      <c r="C46" s="32" t="s">
        <v>440</v>
      </c>
      <c r="D46" s="40" t="s">
        <v>394</v>
      </c>
      <c r="E46" s="40" t="s">
        <v>394</v>
      </c>
      <c r="F46" s="48" t="s">
        <v>394</v>
      </c>
      <c r="G46" s="47" t="s">
        <v>394</v>
      </c>
      <c r="H46" s="22"/>
    </row>
    <row r="47" spans="1:47" s="21" customFormat="1" ht="51">
      <c r="A47" s="29">
        <f>IF(OR(D47="x",E47=0)," ",1+MAX($A$1:A46))</f>
        <v>22</v>
      </c>
      <c r="B47" s="56"/>
      <c r="C47" s="37" t="s">
        <v>439</v>
      </c>
      <c r="D47" s="55" t="s">
        <v>42</v>
      </c>
      <c r="E47" s="54">
        <v>4</v>
      </c>
      <c r="F47" s="299">
        <v>0</v>
      </c>
      <c r="G47" s="60">
        <f t="shared" ref="G47:G51" si="6">E47*F47</f>
        <v>0</v>
      </c>
      <c r="H47" s="22"/>
    </row>
    <row r="48" spans="1:47" s="21" customFormat="1" ht="51">
      <c r="A48" s="29">
        <f>IF(OR(D48="x",E48=0)," ",1+MAX($A$1:A47))</f>
        <v>23</v>
      </c>
      <c r="B48" s="56"/>
      <c r="C48" s="37" t="s">
        <v>438</v>
      </c>
      <c r="D48" s="55" t="s">
        <v>42</v>
      </c>
      <c r="E48" s="54">
        <v>21</v>
      </c>
      <c r="F48" s="299">
        <v>0</v>
      </c>
      <c r="G48" s="60">
        <f t="shared" si="6"/>
        <v>0</v>
      </c>
      <c r="H48" s="22"/>
    </row>
    <row r="49" spans="1:47" s="21" customFormat="1" ht="38.25">
      <c r="A49" s="29">
        <f>IF(OR(D49="x",E49=0)," ",1+MAX($A$1:A48))</f>
        <v>24</v>
      </c>
      <c r="B49" s="56"/>
      <c r="C49" s="37" t="s">
        <v>437</v>
      </c>
      <c r="D49" s="55" t="s">
        <v>42</v>
      </c>
      <c r="E49" s="54">
        <f>4+4+8+4+8</f>
        <v>28</v>
      </c>
      <c r="F49" s="299">
        <v>0</v>
      </c>
      <c r="G49" s="60">
        <f t="shared" si="6"/>
        <v>0</v>
      </c>
      <c r="H49" s="22"/>
    </row>
    <row r="50" spans="1:47" s="21" customFormat="1" ht="38.25">
      <c r="A50" s="29">
        <f>IF(OR(D50="x",E50=0)," ",1+MAX($A$1:A49))</f>
        <v>25</v>
      </c>
      <c r="B50" s="65"/>
      <c r="C50" s="37" t="s">
        <v>436</v>
      </c>
      <c r="D50" s="55" t="s">
        <v>42</v>
      </c>
      <c r="E50" s="54">
        <f>8*2</f>
        <v>16</v>
      </c>
      <c r="F50" s="299">
        <v>0</v>
      </c>
      <c r="G50" s="60">
        <f t="shared" si="6"/>
        <v>0</v>
      </c>
      <c r="H50" s="22"/>
    </row>
    <row r="51" spans="1:47" s="21" customFormat="1" ht="25.5">
      <c r="A51" s="29">
        <f>IF(OR(D51="x",E51=0)," ",1+MAX($A$1:A50))</f>
        <v>26</v>
      </c>
      <c r="B51" s="65"/>
      <c r="C51" s="37" t="s">
        <v>435</v>
      </c>
      <c r="D51" s="55" t="s">
        <v>30</v>
      </c>
      <c r="E51" s="54">
        <v>6</v>
      </c>
      <c r="F51" s="299">
        <v>0</v>
      </c>
      <c r="G51" s="60">
        <f t="shared" si="6"/>
        <v>0</v>
      </c>
      <c r="H51" s="22"/>
    </row>
    <row r="52" spans="1:47" s="21" customFormat="1">
      <c r="A52" s="64" t="s">
        <v>394</v>
      </c>
      <c r="B52" s="33" t="s">
        <v>434</v>
      </c>
      <c r="C52" s="32" t="s">
        <v>433</v>
      </c>
      <c r="D52" s="40" t="s">
        <v>394</v>
      </c>
      <c r="E52" s="40" t="s">
        <v>394</v>
      </c>
      <c r="F52" s="63" t="s">
        <v>394</v>
      </c>
      <c r="G52" s="62" t="s">
        <v>394</v>
      </c>
      <c r="H52" s="22"/>
      <c r="AU52" s="21" t="s">
        <v>432</v>
      </c>
    </row>
    <row r="53" spans="1:47" s="21" customFormat="1">
      <c r="A53" s="34" t="s">
        <v>394</v>
      </c>
      <c r="B53" s="33" t="s">
        <v>431</v>
      </c>
      <c r="C53" s="32" t="s">
        <v>36</v>
      </c>
      <c r="D53" s="40" t="s">
        <v>394</v>
      </c>
      <c r="E53" s="40" t="s">
        <v>394</v>
      </c>
      <c r="F53" s="48" t="s">
        <v>394</v>
      </c>
      <c r="G53" s="47" t="s">
        <v>394</v>
      </c>
      <c r="H53" s="22"/>
      <c r="AU53" s="21" t="s">
        <v>406</v>
      </c>
    </row>
    <row r="54" spans="1:47" s="21" customFormat="1">
      <c r="A54" s="29">
        <f>IF(OR(D54="x",E54=0)," ",1+MAX($A$1:A53))</f>
        <v>27</v>
      </c>
      <c r="B54" s="56"/>
      <c r="C54" s="59" t="s">
        <v>430</v>
      </c>
      <c r="D54" s="58" t="s">
        <v>508</v>
      </c>
      <c r="E54" s="58">
        <v>1</v>
      </c>
      <c r="F54" s="299">
        <v>0</v>
      </c>
      <c r="G54" s="60">
        <f>E54*F54</f>
        <v>0</v>
      </c>
      <c r="H54" s="22"/>
    </row>
    <row r="55" spans="1:47" s="21" customFormat="1" ht="38.25">
      <c r="A55" s="29">
        <f>IF(OR(D55="x",E55=0)," ",1+MAX($A$1:A54))</f>
        <v>28</v>
      </c>
      <c r="B55" s="56"/>
      <c r="C55" s="59" t="s">
        <v>429</v>
      </c>
      <c r="D55" s="58" t="s">
        <v>414</v>
      </c>
      <c r="E55" s="57">
        <f>5.16*(4.5+3+3+4.5+3+3+8+3)/1000</f>
        <v>0.16512000000000002</v>
      </c>
      <c r="F55" s="299">
        <v>0</v>
      </c>
      <c r="G55" s="60">
        <f t="shared" ref="G55:G67" si="7">E55*F55</f>
        <v>0</v>
      </c>
      <c r="H55" s="22"/>
    </row>
    <row r="56" spans="1:47" s="21" customFormat="1" ht="38.25">
      <c r="A56" s="29">
        <f>IF(OR(D56="x",E56=0)," ",1+MAX($A$1:A55))</f>
        <v>29</v>
      </c>
      <c r="B56" s="56"/>
      <c r="C56" s="59" t="s">
        <v>428</v>
      </c>
      <c r="D56" s="58" t="s">
        <v>427</v>
      </c>
      <c r="E56" s="57">
        <f>0.4*2.45*8.05</f>
        <v>7.8890000000000011</v>
      </c>
      <c r="F56" s="299">
        <v>0</v>
      </c>
      <c r="G56" s="60">
        <f t="shared" si="7"/>
        <v>0</v>
      </c>
      <c r="H56" s="22"/>
    </row>
    <row r="57" spans="1:47" s="21" customFormat="1" ht="38.25">
      <c r="A57" s="29">
        <f>IF(OR(D57="x",E57=0)," ",1+MAX($A$1:A56))</f>
        <v>30</v>
      </c>
      <c r="B57" s="56"/>
      <c r="C57" s="59" t="s">
        <v>426</v>
      </c>
      <c r="D57" s="58" t="s">
        <v>416</v>
      </c>
      <c r="E57" s="57">
        <f>1.52*2*0.6*2.06+2*0.4*1.8</f>
        <v>5.1974400000000003</v>
      </c>
      <c r="F57" s="299">
        <v>0</v>
      </c>
      <c r="G57" s="60">
        <f t="shared" si="7"/>
        <v>0</v>
      </c>
      <c r="H57" s="22"/>
    </row>
    <row r="58" spans="1:47" s="21" customFormat="1" ht="38.25">
      <c r="A58" s="29">
        <f>IF(OR(D58="x",E58=0)," ",1+MAX($A$1:A57))</f>
        <v>31</v>
      </c>
      <c r="B58" s="56"/>
      <c r="C58" s="59" t="s">
        <v>425</v>
      </c>
      <c r="D58" s="58" t="s">
        <v>416</v>
      </c>
      <c r="E58" s="57">
        <f>2*8.05*1.3*0.7</f>
        <v>14.651000000000002</v>
      </c>
      <c r="F58" s="299">
        <v>0</v>
      </c>
      <c r="G58" s="60">
        <f t="shared" si="7"/>
        <v>0</v>
      </c>
      <c r="H58" s="22"/>
    </row>
    <row r="59" spans="1:47" s="21" customFormat="1" ht="38.25">
      <c r="A59" s="29">
        <f>IF(OR(D59="x",E59=0)," ",1+MAX($A$1:A58))</f>
        <v>32</v>
      </c>
      <c r="B59" s="56"/>
      <c r="C59" s="59" t="s">
        <v>424</v>
      </c>
      <c r="D59" s="58" t="s">
        <v>416</v>
      </c>
      <c r="E59" s="57">
        <f>3.5*8.05*0.5+3.5*0.4*1</f>
        <v>15.487500000000002</v>
      </c>
      <c r="F59" s="299">
        <v>0</v>
      </c>
      <c r="G59" s="60">
        <f t="shared" si="7"/>
        <v>0</v>
      </c>
      <c r="H59" s="22"/>
    </row>
    <row r="60" spans="1:47" s="21" customFormat="1" ht="38.25">
      <c r="A60" s="29">
        <f>IF(OR(D60="x",E60=0)," ",1+MAX($A$1:A59))</f>
        <v>33</v>
      </c>
      <c r="B60" s="56"/>
      <c r="C60" s="59" t="s">
        <v>423</v>
      </c>
      <c r="D60" s="58" t="s">
        <v>416</v>
      </c>
      <c r="E60" s="57">
        <f>2*0.65*3.1</f>
        <v>4.03</v>
      </c>
      <c r="F60" s="299">
        <v>0</v>
      </c>
      <c r="G60" s="60">
        <f t="shared" si="7"/>
        <v>0</v>
      </c>
      <c r="H60" s="22"/>
    </row>
    <row r="61" spans="1:47" s="21" customFormat="1" ht="38.25">
      <c r="A61" s="29">
        <f>IF(OR(D61="x",E61=0)," ",1+MAX($A$1:A60))</f>
        <v>34</v>
      </c>
      <c r="B61" s="56"/>
      <c r="C61" s="59" t="s">
        <v>422</v>
      </c>
      <c r="D61" s="58" t="s">
        <v>416</v>
      </c>
      <c r="E61" s="57">
        <f>1.8*(5.2*0.24+5*0.28)</f>
        <v>4.7664</v>
      </c>
      <c r="F61" s="299">
        <v>0</v>
      </c>
      <c r="G61" s="60">
        <f t="shared" si="7"/>
        <v>0</v>
      </c>
      <c r="H61" s="22"/>
    </row>
    <row r="62" spans="1:47" s="21" customFormat="1" ht="38.25">
      <c r="A62" s="29">
        <f>IF(OR(D62="x",E62=0)," ",1+MAX($A$1:A61))</f>
        <v>35</v>
      </c>
      <c r="B62" s="56"/>
      <c r="C62" s="37" t="s">
        <v>421</v>
      </c>
      <c r="D62" s="55" t="s">
        <v>414</v>
      </c>
      <c r="E62" s="54">
        <f xml:space="preserve"> (7.8*41*3)/1000</f>
        <v>0.95940000000000014</v>
      </c>
      <c r="F62" s="299">
        <v>0</v>
      </c>
      <c r="G62" s="60">
        <f t="shared" si="7"/>
        <v>0</v>
      </c>
      <c r="H62" s="22"/>
    </row>
    <row r="63" spans="1:47" s="21" customFormat="1" ht="25.5">
      <c r="A63" s="29">
        <f>IF(OR(D63="x",E63=0)," ",1+MAX($A$1:A62))</f>
        <v>36</v>
      </c>
      <c r="B63" s="56"/>
      <c r="C63" s="59" t="s">
        <v>420</v>
      </c>
      <c r="D63" s="58" t="s">
        <v>418</v>
      </c>
      <c r="E63" s="57">
        <f>(13.2*1.25+14.2*1.25)</f>
        <v>34.25</v>
      </c>
      <c r="F63" s="299">
        <v>0</v>
      </c>
      <c r="G63" s="60">
        <f t="shared" si="7"/>
        <v>0</v>
      </c>
      <c r="H63" s="22"/>
    </row>
    <row r="64" spans="1:47" s="21" customFormat="1" ht="25.5">
      <c r="A64" s="29">
        <f>IF(OR(D64="x",E64=0)," ",1+MAX($A$1:A63))</f>
        <v>37</v>
      </c>
      <c r="B64" s="56"/>
      <c r="C64" s="59" t="s">
        <v>419</v>
      </c>
      <c r="D64" s="58" t="s">
        <v>418</v>
      </c>
      <c r="E64" s="57">
        <f>4*2*3</f>
        <v>24</v>
      </c>
      <c r="F64" s="299">
        <v>0</v>
      </c>
      <c r="G64" s="60">
        <f t="shared" si="7"/>
        <v>0</v>
      </c>
      <c r="H64" s="22"/>
    </row>
    <row r="65" spans="1:50" s="21" customFormat="1" ht="38.25">
      <c r="A65" s="29">
        <f>IF(OR(D65="x",E65=0)," ",1+MAX($A$1:A64))</f>
        <v>38</v>
      </c>
      <c r="B65" s="56"/>
      <c r="C65" s="59" t="s">
        <v>417</v>
      </c>
      <c r="D65" s="58" t="s">
        <v>416</v>
      </c>
      <c r="E65" s="57">
        <f>(1.1*2.2*0.3)</f>
        <v>0.72600000000000009</v>
      </c>
      <c r="F65" s="299">
        <v>0</v>
      </c>
      <c r="G65" s="60">
        <f t="shared" si="7"/>
        <v>0</v>
      </c>
      <c r="H65" s="22"/>
    </row>
    <row r="66" spans="1:50" s="21" customFormat="1" ht="63.75">
      <c r="A66" s="29">
        <f>IF(OR(D66="x",E66=0)," ",1+MAX($A$1:A65))</f>
        <v>39</v>
      </c>
      <c r="B66" s="56"/>
      <c r="C66" s="37" t="s">
        <v>415</v>
      </c>
      <c r="D66" s="55" t="s">
        <v>414</v>
      </c>
      <c r="E66" s="54">
        <f>E62+E55</f>
        <v>1.1245200000000002</v>
      </c>
      <c r="F66" s="299">
        <v>0</v>
      </c>
      <c r="G66" s="60">
        <f t="shared" si="7"/>
        <v>0</v>
      </c>
      <c r="H66" s="22"/>
    </row>
    <row r="67" spans="1:50" s="21" customFormat="1" ht="63.75">
      <c r="A67" s="29">
        <f>IF(OR(D67="x",E67=0)," ",1+MAX($A$1:A66))</f>
        <v>40</v>
      </c>
      <c r="B67" s="56"/>
      <c r="C67" s="37" t="s">
        <v>413</v>
      </c>
      <c r="D67" s="55" t="s">
        <v>412</v>
      </c>
      <c r="E67" s="54">
        <f>E56+E57+E58+E59+E60+E61+E63*0.2+E64*0.2+E65</f>
        <v>64.39734</v>
      </c>
      <c r="F67" s="299">
        <v>0</v>
      </c>
      <c r="G67" s="60">
        <f t="shared" si="7"/>
        <v>0</v>
      </c>
      <c r="H67" s="22"/>
    </row>
    <row r="68" spans="1:50" s="21" customFormat="1">
      <c r="A68" s="34" t="s">
        <v>394</v>
      </c>
      <c r="B68" s="53" t="s">
        <v>411</v>
      </c>
      <c r="C68" s="52" t="s">
        <v>410</v>
      </c>
      <c r="D68" s="51" t="s">
        <v>394</v>
      </c>
      <c r="E68" s="51" t="s">
        <v>394</v>
      </c>
      <c r="F68" s="48" t="s">
        <v>394</v>
      </c>
      <c r="G68" s="47" t="s">
        <v>394</v>
      </c>
      <c r="H68" s="22"/>
    </row>
    <row r="69" spans="1:50" s="21" customFormat="1" ht="63.75">
      <c r="A69" s="29">
        <f>IF(OR(D69="x",E69=0)," ",1+MAX($A$1:A68))</f>
        <v>41</v>
      </c>
      <c r="B69" s="50"/>
      <c r="C69" s="43" t="s">
        <v>409</v>
      </c>
      <c r="D69" s="42" t="s">
        <v>42</v>
      </c>
      <c r="E69" s="49">
        <f>(2*27.2+6+3+5+3)</f>
        <v>71.400000000000006</v>
      </c>
      <c r="F69" s="299">
        <v>0</v>
      </c>
      <c r="G69" s="60">
        <f t="shared" ref="G69" si="8">E69*F69</f>
        <v>0</v>
      </c>
      <c r="H69" s="22"/>
    </row>
    <row r="70" spans="1:50" s="21" customFormat="1">
      <c r="A70" s="34" t="s">
        <v>394</v>
      </c>
      <c r="B70" s="33" t="s">
        <v>408</v>
      </c>
      <c r="C70" s="32" t="s">
        <v>407</v>
      </c>
      <c r="D70" s="40" t="s">
        <v>394</v>
      </c>
      <c r="E70" s="40" t="s">
        <v>394</v>
      </c>
      <c r="F70" s="48" t="s">
        <v>394</v>
      </c>
      <c r="G70" s="47" t="s">
        <v>394</v>
      </c>
      <c r="H70" s="22"/>
      <c r="AU70" s="21" t="s">
        <v>406</v>
      </c>
    </row>
    <row r="71" spans="1:50" s="21" customFormat="1" ht="38.25">
      <c r="A71" s="29">
        <f>IF(OR(D71="x",E71=0)," ",1+MAX($A$1:A70))</f>
        <v>42</v>
      </c>
      <c r="B71" s="38"/>
      <c r="C71" s="37" t="s">
        <v>405</v>
      </c>
      <c r="D71" s="45" t="s">
        <v>400</v>
      </c>
      <c r="E71" s="44">
        <f>(54.7+21.4+66)</f>
        <v>142.1</v>
      </c>
      <c r="F71" s="299">
        <v>0</v>
      </c>
      <c r="G71" s="60">
        <f t="shared" ref="G71:G74" si="9">E71*F71</f>
        <v>0</v>
      </c>
      <c r="H71" s="22"/>
      <c r="AU71" s="21" t="s">
        <v>402</v>
      </c>
    </row>
    <row r="72" spans="1:50" s="21" customFormat="1" ht="63.75">
      <c r="A72" s="29">
        <f>IF(OR(D72="x",E72=0)," ",1+MAX($A$1:A71))</f>
        <v>43</v>
      </c>
      <c r="B72" s="38"/>
      <c r="C72" s="37" t="s">
        <v>404</v>
      </c>
      <c r="D72" s="45" t="s">
        <v>396</v>
      </c>
      <c r="E72" s="44">
        <f>(10.5*1.25+11*1.25+5*1.42+5*4.5*0.92)</f>
        <v>54.674999999999997</v>
      </c>
      <c r="F72" s="299">
        <v>0</v>
      </c>
      <c r="G72" s="60">
        <f t="shared" si="9"/>
        <v>0</v>
      </c>
      <c r="H72" s="22"/>
      <c r="AU72" s="21" t="s">
        <v>402</v>
      </c>
    </row>
    <row r="73" spans="1:50" s="21" customFormat="1" ht="51">
      <c r="A73" s="29">
        <f>IF(OR(D73="x",E73=0)," ",1+MAX($A$1:A72))</f>
        <v>44</v>
      </c>
      <c r="B73" s="38"/>
      <c r="C73" s="46" t="s">
        <v>403</v>
      </c>
      <c r="D73" s="45" t="s">
        <v>42</v>
      </c>
      <c r="E73" s="44">
        <f>(4.2+4.2+1+1+1.5+1.5+4+4)</f>
        <v>21.4</v>
      </c>
      <c r="F73" s="299">
        <v>0</v>
      </c>
      <c r="G73" s="60">
        <f t="shared" si="9"/>
        <v>0</v>
      </c>
      <c r="H73" s="22"/>
      <c r="AU73" s="21" t="s">
        <v>402</v>
      </c>
    </row>
    <row r="74" spans="1:50" s="21" customFormat="1" ht="38.25">
      <c r="A74" s="29">
        <f>IF(OR(D74="x",E74=0)," ",1+MAX($A$1:A73))</f>
        <v>45</v>
      </c>
      <c r="B74" s="38"/>
      <c r="C74" s="43" t="s">
        <v>401</v>
      </c>
      <c r="D74" s="42" t="s">
        <v>400</v>
      </c>
      <c r="E74" s="41">
        <f>(6*(8.5+7))</f>
        <v>93</v>
      </c>
      <c r="F74" s="299">
        <v>0</v>
      </c>
      <c r="G74" s="60">
        <f t="shared" si="9"/>
        <v>0</v>
      </c>
      <c r="H74" s="22"/>
    </row>
    <row r="75" spans="1:50" s="21" customFormat="1">
      <c r="A75" s="34" t="s">
        <v>394</v>
      </c>
      <c r="B75" s="33" t="s">
        <v>399</v>
      </c>
      <c r="C75" s="32" t="s">
        <v>398</v>
      </c>
      <c r="D75" s="40" t="s">
        <v>394</v>
      </c>
      <c r="E75" s="40" t="s">
        <v>394</v>
      </c>
      <c r="F75" s="40" t="s">
        <v>394</v>
      </c>
      <c r="G75" s="39" t="s">
        <v>394</v>
      </c>
      <c r="H75" s="22"/>
    </row>
    <row r="76" spans="1:50" s="21" customFormat="1" ht="52.5">
      <c r="A76" s="29">
        <f>IF(OR(D76="x",E76=0)," ",1+MAX($A$1:A75))</f>
        <v>46</v>
      </c>
      <c r="B76" s="38"/>
      <c r="C76" s="37" t="s">
        <v>397</v>
      </c>
      <c r="D76" s="36" t="s">
        <v>396</v>
      </c>
      <c r="E76" s="35">
        <f>10*8.5</f>
        <v>85</v>
      </c>
      <c r="F76" s="299">
        <v>0</v>
      </c>
      <c r="G76" s="60">
        <f t="shared" ref="G76" si="10">E76*F76</f>
        <v>0</v>
      </c>
      <c r="H76" s="22"/>
    </row>
    <row r="77" spans="1:50" s="21" customFormat="1" ht="25.5">
      <c r="A77" s="34" t="s">
        <v>394</v>
      </c>
      <c r="B77" s="33" t="s">
        <v>393</v>
      </c>
      <c r="C77" s="32" t="s">
        <v>395</v>
      </c>
      <c r="D77" s="31" t="s">
        <v>394</v>
      </c>
      <c r="E77" s="31" t="s">
        <v>394</v>
      </c>
      <c r="F77" s="31" t="s">
        <v>394</v>
      </c>
      <c r="G77" s="30" t="s">
        <v>394</v>
      </c>
      <c r="H77" s="22"/>
    </row>
    <row r="78" spans="1:50" s="21" customFormat="1" ht="25.5">
      <c r="A78" s="29">
        <f>IF(OR(D78="x",E78=0)," ",1+MAX($A$1:A76))</f>
        <v>47</v>
      </c>
      <c r="B78" s="28" t="s">
        <v>393</v>
      </c>
      <c r="C78" s="27" t="s">
        <v>392</v>
      </c>
      <c r="D78" s="26" t="s">
        <v>391</v>
      </c>
      <c r="E78" s="25">
        <v>0.1</v>
      </c>
      <c r="F78" s="299">
        <v>0</v>
      </c>
      <c r="G78" s="60">
        <f t="shared" ref="G78" si="11">E78*F78</f>
        <v>0</v>
      </c>
      <c r="H78" s="22"/>
    </row>
    <row r="79" spans="1:50" s="21" customFormat="1" ht="25.5" customHeight="1" thickBot="1">
      <c r="A79" s="415" t="s">
        <v>390</v>
      </c>
      <c r="B79" s="416"/>
      <c r="C79" s="416"/>
      <c r="D79" s="416"/>
      <c r="E79" s="416"/>
      <c r="F79" s="416"/>
      <c r="G79" s="24">
        <f>SUM(G10:G78)</f>
        <v>0</v>
      </c>
      <c r="H79" s="22"/>
    </row>
    <row r="80" spans="1:50" s="21" customFormat="1" ht="25.5" customHeight="1">
      <c r="C80" s="23"/>
      <c r="H80" s="22"/>
      <c r="AW80" s="21" t="s">
        <v>389</v>
      </c>
      <c r="AX80" s="21" t="s">
        <v>388</v>
      </c>
    </row>
    <row r="81" ht="14.25" customHeight="1"/>
    <row r="82" ht="14.25" customHeight="1"/>
    <row r="83" ht="14.25" customHeight="1"/>
    <row r="84" ht="21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  <row r="1015" ht="14.25" customHeight="1"/>
    <row r="1016" ht="14.25" customHeight="1"/>
    <row r="1017" ht="14.25" customHeight="1"/>
    <row r="1018" ht="14.25" customHeight="1"/>
    <row r="1019" ht="14.25" customHeight="1"/>
    <row r="1020" ht="14.25" customHeight="1"/>
    <row r="1021" ht="14.25" customHeight="1"/>
    <row r="1022" ht="14.25" customHeight="1"/>
    <row r="1023" ht="14.25" customHeight="1"/>
    <row r="1024" ht="14.25" customHeight="1"/>
    <row r="1025" ht="14.25" customHeight="1"/>
    <row r="1026" ht="14.25" customHeight="1"/>
    <row r="1027" ht="14.25" customHeight="1"/>
    <row r="1028" ht="14.25" customHeight="1"/>
    <row r="1029" ht="14.25" customHeight="1"/>
    <row r="1030" ht="14.25" customHeight="1"/>
    <row r="1031" ht="14.25" customHeight="1"/>
    <row r="1032" ht="14.25" customHeight="1"/>
    <row r="1033" ht="14.25" customHeight="1"/>
    <row r="1034" ht="14.25" customHeight="1"/>
    <row r="1035" ht="14.25" customHeight="1"/>
    <row r="1036" ht="14.25" customHeight="1"/>
    <row r="1037" ht="14.25" customHeight="1"/>
    <row r="1038" ht="14.25" customHeight="1"/>
    <row r="1039" ht="14.25" customHeight="1"/>
    <row r="1040" ht="14.25" customHeight="1"/>
    <row r="1041" ht="14.25" customHeight="1"/>
    <row r="1042" ht="14.25" customHeight="1"/>
    <row r="1043" ht="14.25" customHeight="1"/>
    <row r="1044" ht="14.25" customHeight="1"/>
    <row r="1045" ht="14.25" customHeight="1"/>
    <row r="1046" ht="14.25" customHeight="1"/>
    <row r="1047" ht="14.25" customHeight="1"/>
    <row r="1048" ht="14.25" customHeight="1"/>
    <row r="1049" ht="14.25" customHeight="1"/>
    <row r="1050" ht="14.25" customHeight="1"/>
    <row r="1051" ht="14.25" customHeight="1"/>
    <row r="1052" ht="14.25" customHeight="1"/>
    <row r="1053" ht="14.25" customHeight="1"/>
    <row r="1054" ht="14.25" customHeight="1"/>
    <row r="1055" ht="14.25" customHeight="1"/>
    <row r="1056" ht="14.25" customHeight="1"/>
    <row r="1057" ht="14.25" customHeight="1"/>
    <row r="1058" ht="14.25" customHeight="1"/>
    <row r="1059" ht="14.25" customHeight="1"/>
    <row r="1060" ht="14.25" customHeight="1"/>
    <row r="1061" ht="14.25" customHeight="1"/>
    <row r="1062" ht="14.25" customHeight="1"/>
    <row r="1063" ht="14.25" customHeight="1"/>
    <row r="1064" ht="14.25" customHeight="1"/>
    <row r="1065" ht="14.25" customHeight="1"/>
    <row r="1066" ht="14.25" customHeight="1"/>
    <row r="1067" ht="14.25" customHeight="1"/>
    <row r="1068" ht="14.25" customHeight="1"/>
    <row r="1069" ht="14.25" customHeight="1"/>
    <row r="1070" ht="14.25" customHeight="1"/>
    <row r="1071" ht="14.25" customHeight="1"/>
    <row r="1072" ht="14.25" customHeight="1"/>
    <row r="1073" ht="14.25" customHeight="1"/>
    <row r="1074" ht="14.25" customHeight="1"/>
    <row r="1075" ht="14.25" customHeight="1"/>
    <row r="1076" ht="14.25" customHeight="1"/>
    <row r="1077" ht="14.25" customHeight="1"/>
    <row r="1078" ht="14.25" customHeight="1"/>
    <row r="1079" ht="14.25" customHeight="1"/>
    <row r="1080" ht="14.25" customHeight="1"/>
    <row r="1081" ht="14.25" customHeight="1"/>
    <row r="1082" ht="14.25" customHeight="1"/>
    <row r="1083" ht="14.25" customHeight="1"/>
    <row r="1084" ht="14.25" customHeight="1"/>
    <row r="1085" ht="14.25" customHeight="1"/>
    <row r="1086" ht="14.25" customHeight="1"/>
    <row r="1087" ht="14.25" customHeight="1"/>
    <row r="1088" ht="14.25" customHeight="1"/>
    <row r="1089" ht="14.25" customHeight="1"/>
    <row r="1090" ht="14.25" customHeight="1"/>
    <row r="1091" ht="14.25" customHeight="1"/>
    <row r="1092" ht="14.25" customHeight="1"/>
    <row r="1093" ht="14.25" customHeight="1"/>
    <row r="1094" ht="14.25" customHeight="1"/>
    <row r="1095" ht="14.25" customHeight="1"/>
    <row r="1096" ht="14.25" customHeight="1"/>
    <row r="1097" ht="14.25" customHeight="1"/>
    <row r="1098" ht="14.25" customHeight="1"/>
    <row r="1099" ht="14.25" customHeight="1"/>
    <row r="1100" ht="14.25" customHeight="1"/>
    <row r="1101" ht="14.25" customHeight="1"/>
    <row r="1102" ht="14.25" customHeight="1"/>
    <row r="1103" ht="14.25" customHeight="1"/>
    <row r="1104" ht="14.25" customHeight="1"/>
    <row r="1105" ht="14.25" customHeight="1"/>
    <row r="1106" ht="14.25" customHeight="1"/>
    <row r="1107" ht="14.25" customHeight="1"/>
    <row r="1108" ht="14.25" customHeight="1"/>
    <row r="1109" ht="14.25" customHeight="1"/>
    <row r="1110" ht="14.25" customHeight="1"/>
    <row r="1111" ht="14.25" customHeight="1"/>
    <row r="1112" ht="14.25" customHeight="1"/>
    <row r="1113" ht="14.25" customHeight="1"/>
    <row r="1114" ht="14.25" customHeight="1"/>
    <row r="1115" ht="14.25" customHeight="1"/>
    <row r="1116" ht="14.25" customHeight="1"/>
    <row r="1117" ht="14.25" customHeight="1"/>
    <row r="1118" ht="14.25" customHeight="1"/>
    <row r="1119" ht="14.25" customHeight="1"/>
    <row r="1120" ht="14.25" customHeight="1"/>
    <row r="1121" ht="14.25" customHeight="1"/>
    <row r="1122" ht="14.25" customHeight="1"/>
    <row r="1123" ht="14.25" customHeight="1"/>
    <row r="1124" ht="14.25" customHeight="1"/>
    <row r="1125" ht="14.25" customHeight="1"/>
    <row r="1126" ht="14.25" customHeight="1"/>
    <row r="1127" ht="14.25" customHeight="1"/>
    <row r="1128" ht="14.25" customHeight="1"/>
    <row r="1129" ht="14.25" customHeight="1"/>
    <row r="1130" ht="14.25" customHeight="1"/>
    <row r="1131" ht="14.25" customHeight="1"/>
    <row r="1132" ht="14.25" customHeight="1"/>
    <row r="1133" ht="14.25" customHeight="1"/>
    <row r="1134" ht="14.25" customHeight="1"/>
    <row r="1135" ht="14.25" customHeight="1"/>
    <row r="1136" ht="14.25" customHeight="1"/>
    <row r="1137" ht="14.25" customHeight="1"/>
    <row r="1138" ht="14.25" customHeight="1"/>
    <row r="1139" ht="14.25" customHeight="1"/>
    <row r="1140" ht="14.25" customHeight="1"/>
    <row r="1141" ht="14.25" customHeight="1"/>
    <row r="1142" ht="14.25" customHeight="1"/>
    <row r="1143" ht="14.25" customHeight="1"/>
    <row r="1144" ht="14.25" customHeight="1"/>
    <row r="1145" ht="14.25" customHeight="1"/>
    <row r="1146" ht="14.25" customHeight="1"/>
    <row r="1147" ht="14.25" customHeight="1"/>
    <row r="1148" ht="14.25" customHeight="1"/>
    <row r="1149" ht="14.25" customHeight="1"/>
    <row r="1150" ht="14.25" customHeight="1"/>
    <row r="1151" ht="14.25" customHeight="1"/>
    <row r="1152" ht="14.25" customHeight="1"/>
    <row r="1153" ht="14.25" customHeight="1"/>
    <row r="1154" ht="14.25" customHeight="1"/>
    <row r="1155" ht="14.25" customHeight="1"/>
    <row r="1156" ht="14.25" customHeight="1"/>
    <row r="1157" ht="14.25" customHeight="1"/>
    <row r="1158" ht="14.25" customHeight="1"/>
    <row r="1159" ht="14.25" customHeight="1"/>
    <row r="1160" ht="14.25" customHeight="1"/>
    <row r="1161" ht="14.25" customHeight="1"/>
    <row r="1162" ht="14.25" customHeight="1"/>
    <row r="1163" ht="14.25" customHeight="1"/>
    <row r="1164" ht="14.25" customHeight="1"/>
    <row r="1165" ht="14.25" customHeight="1"/>
    <row r="1166" ht="14.25" customHeight="1"/>
    <row r="1167" ht="14.25" customHeight="1"/>
    <row r="1168" ht="14.25" customHeight="1"/>
    <row r="1169" ht="14.25" customHeight="1"/>
    <row r="1170" ht="14.25" customHeight="1"/>
    <row r="1171" ht="14.25" customHeight="1"/>
    <row r="1172" ht="14.25" customHeight="1"/>
    <row r="1173" ht="14.25" customHeight="1"/>
    <row r="1174" ht="14.25" customHeight="1"/>
    <row r="1175" ht="14.25" customHeight="1"/>
    <row r="1176" ht="14.25" customHeight="1"/>
    <row r="1177" ht="14.25" customHeight="1"/>
    <row r="1178" ht="14.25" customHeight="1"/>
    <row r="1179" ht="14.25" customHeight="1"/>
    <row r="1180" ht="14.25" customHeight="1"/>
    <row r="1181" ht="14.25" customHeight="1"/>
    <row r="1182" ht="14.25" customHeight="1"/>
    <row r="1183" ht="14.25" customHeight="1"/>
    <row r="1184" ht="14.25" customHeight="1"/>
    <row r="1185" ht="14.25" customHeight="1"/>
    <row r="1186" ht="14.25" customHeight="1"/>
    <row r="1187" ht="14.25" customHeight="1"/>
    <row r="1188" ht="14.25" customHeight="1"/>
    <row r="1189" ht="14.25" customHeight="1"/>
    <row r="1190" ht="14.25" customHeight="1"/>
    <row r="1191" ht="14.25" customHeight="1"/>
    <row r="1192" ht="14.25" customHeight="1"/>
    <row r="1193" ht="14.25" customHeight="1"/>
    <row r="1194" ht="14.25" customHeight="1"/>
    <row r="1195" ht="14.25" customHeight="1"/>
    <row r="1196" ht="14.25" customHeight="1"/>
    <row r="1197" ht="14.25" customHeight="1"/>
    <row r="1198" ht="14.25" customHeight="1"/>
    <row r="1199" ht="14.25" customHeight="1"/>
    <row r="1200" ht="14.25" customHeight="1"/>
    <row r="1201" ht="14.25" customHeight="1"/>
    <row r="1202" ht="14.25" customHeight="1"/>
    <row r="1203" ht="14.25" customHeight="1"/>
    <row r="1204" ht="14.25" customHeight="1"/>
    <row r="1205" ht="14.25" customHeight="1"/>
    <row r="1206" ht="14.25" customHeight="1"/>
    <row r="1207" ht="14.25" customHeight="1"/>
    <row r="1208" ht="14.25" customHeight="1"/>
    <row r="1209" ht="14.25" customHeight="1"/>
    <row r="1210" ht="14.25" customHeight="1"/>
    <row r="1211" ht="14.25" customHeight="1"/>
    <row r="1212" ht="14.25" customHeight="1"/>
    <row r="1213" ht="14.25" customHeight="1"/>
    <row r="1214" ht="14.25" customHeight="1"/>
    <row r="1215" ht="14.25" customHeight="1"/>
    <row r="1216" ht="14.25" customHeight="1"/>
    <row r="1217" ht="14.25" customHeight="1"/>
    <row r="1218" ht="14.25" customHeight="1"/>
    <row r="1219" ht="14.25" customHeight="1"/>
    <row r="1220" ht="14.25" customHeight="1"/>
    <row r="1221" ht="14.25" customHeight="1"/>
    <row r="1222" ht="14.25" customHeight="1"/>
    <row r="1223" ht="14.25" customHeight="1"/>
    <row r="1224" ht="14.25" customHeight="1"/>
    <row r="1225" ht="14.25" customHeight="1"/>
    <row r="1226" ht="14.25" customHeight="1"/>
    <row r="1227" ht="14.25" customHeight="1"/>
    <row r="1228" ht="14.25" customHeight="1"/>
    <row r="1229" ht="14.25" customHeight="1"/>
    <row r="1230" ht="14.25" customHeight="1"/>
    <row r="1231" ht="14.25" customHeight="1"/>
    <row r="1232" ht="14.25" customHeight="1"/>
    <row r="1233" ht="14.25" customHeight="1"/>
    <row r="1234" ht="14.25" customHeight="1"/>
    <row r="1235" ht="14.25" customHeight="1"/>
    <row r="1236" ht="14.25" customHeight="1"/>
    <row r="1237" ht="14.25" customHeight="1"/>
    <row r="1238" ht="14.25" customHeight="1"/>
    <row r="1239" ht="14.25" customHeight="1"/>
    <row r="1240" ht="14.25" customHeight="1"/>
    <row r="1241" ht="14.25" customHeight="1"/>
    <row r="1242" ht="14.25" customHeight="1"/>
    <row r="1243" ht="14.25" customHeight="1"/>
    <row r="1244" ht="14.25" customHeight="1"/>
    <row r="1245" ht="14.25" customHeight="1"/>
    <row r="1246" ht="14.25" customHeight="1"/>
    <row r="1247" ht="14.25" customHeight="1"/>
    <row r="1248" ht="14.25" customHeight="1"/>
    <row r="1249" ht="14.25" customHeight="1"/>
    <row r="1250" ht="14.25" customHeight="1"/>
    <row r="1251" ht="14.25" customHeight="1"/>
    <row r="1252" ht="14.25" customHeight="1"/>
    <row r="1253" ht="14.25" customHeight="1"/>
    <row r="1254" ht="14.25" customHeight="1"/>
    <row r="1255" ht="14.25" customHeight="1"/>
    <row r="1256" ht="14.25" customHeight="1"/>
    <row r="1257" ht="14.25" customHeight="1"/>
    <row r="1258" ht="14.25" customHeight="1"/>
    <row r="1259" ht="14.25" customHeight="1"/>
    <row r="1260" ht="14.25" customHeight="1"/>
    <row r="1261" ht="14.25" customHeight="1"/>
    <row r="1262" ht="14.25" customHeight="1"/>
    <row r="1263" ht="14.25" customHeight="1"/>
    <row r="1264" ht="14.25" customHeight="1"/>
    <row r="1265" ht="14.25" customHeight="1"/>
    <row r="1266" ht="14.25" customHeight="1"/>
    <row r="1267" ht="14.25" customHeight="1"/>
    <row r="1268" ht="14.25" customHeight="1"/>
    <row r="1269" ht="14.25" customHeight="1"/>
    <row r="1270" ht="14.25" customHeight="1"/>
    <row r="1271" ht="14.25" customHeight="1"/>
    <row r="1272" ht="14.25" customHeight="1"/>
    <row r="1273" ht="14.25" customHeight="1"/>
    <row r="1274" ht="14.25" customHeight="1"/>
    <row r="1275" ht="14.25" customHeight="1"/>
    <row r="1276" ht="14.25" customHeight="1"/>
    <row r="1277" ht="14.25" customHeight="1"/>
    <row r="1278" ht="14.25" customHeight="1"/>
    <row r="1279" ht="14.25" customHeight="1"/>
    <row r="1280" ht="14.25" customHeight="1"/>
    <row r="1281" ht="14.25" customHeight="1"/>
    <row r="1282" ht="14.25" customHeight="1"/>
    <row r="1283" ht="14.25" customHeight="1"/>
    <row r="1284" ht="14.25" customHeight="1"/>
    <row r="1285" ht="14.25" customHeight="1"/>
    <row r="1286" ht="14.25" customHeight="1"/>
    <row r="1287" ht="14.25" customHeight="1"/>
    <row r="1288" ht="14.25" customHeight="1"/>
    <row r="1289" ht="14.25" customHeight="1"/>
    <row r="1290" ht="14.25" customHeight="1"/>
    <row r="1291" ht="14.25" customHeight="1"/>
    <row r="1292" ht="14.25" customHeight="1"/>
    <row r="1293" ht="14.25" customHeight="1"/>
    <row r="1294" ht="14.25" customHeight="1"/>
    <row r="1295" ht="14.25" customHeight="1"/>
    <row r="1296" ht="14.25" customHeight="1"/>
    <row r="1297" ht="14.25" customHeight="1"/>
    <row r="1298" ht="14.25" customHeight="1"/>
    <row r="1299" ht="14.25" customHeight="1"/>
    <row r="1300" ht="14.25" customHeight="1"/>
    <row r="1301" ht="14.25" customHeight="1"/>
    <row r="1302" ht="14.25" customHeight="1"/>
    <row r="1303" ht="14.25" customHeight="1"/>
    <row r="1304" ht="14.25" customHeight="1"/>
    <row r="1305" ht="14.25" customHeight="1"/>
    <row r="1306" ht="14.25" customHeight="1"/>
    <row r="1307" ht="14.25" customHeight="1"/>
    <row r="1308" ht="14.25" customHeight="1"/>
    <row r="1309" ht="14.25" customHeight="1"/>
    <row r="1310" ht="14.25" customHeight="1"/>
    <row r="1311" ht="14.25" customHeight="1"/>
    <row r="1312" ht="14.25" customHeight="1"/>
    <row r="1313" ht="14.25" customHeight="1"/>
    <row r="1314" ht="14.25" customHeight="1"/>
    <row r="1315" ht="14.25" customHeight="1"/>
    <row r="1316" ht="14.25" customHeight="1"/>
    <row r="1317" ht="14.25" customHeight="1"/>
    <row r="1318" ht="14.25" customHeight="1"/>
    <row r="1319" ht="14.25" customHeight="1"/>
    <row r="1320" ht="14.25" customHeight="1"/>
    <row r="1321" ht="14.25" customHeight="1"/>
    <row r="1322" ht="14.25" customHeight="1"/>
    <row r="1323" ht="14.25" customHeight="1"/>
    <row r="1324" ht="14.25" customHeight="1"/>
    <row r="1325" ht="14.25" customHeight="1"/>
    <row r="1326" ht="14.25" customHeight="1"/>
    <row r="1327" ht="14.25" customHeight="1"/>
    <row r="1328" ht="14.25" customHeight="1"/>
    <row r="1329" ht="14.25" customHeight="1"/>
    <row r="1330" ht="14.25" customHeight="1"/>
    <row r="1331" ht="14.25" customHeight="1"/>
    <row r="1332" ht="14.25" customHeight="1"/>
    <row r="1333" ht="14.25" customHeight="1"/>
    <row r="1334" ht="14.25" customHeight="1"/>
    <row r="1335" ht="14.25" customHeight="1"/>
    <row r="1336" ht="14.25" customHeight="1"/>
    <row r="1337" ht="14.25" customHeight="1"/>
    <row r="1338" ht="14.25" customHeight="1"/>
    <row r="1339" ht="14.25" customHeight="1"/>
    <row r="1340" ht="14.25" customHeight="1"/>
    <row r="1341" ht="14.25" customHeight="1"/>
    <row r="1342" ht="14.25" customHeight="1"/>
    <row r="1343" ht="14.25" customHeight="1"/>
    <row r="1344" ht="14.25" customHeight="1"/>
    <row r="1345" ht="14.25" customHeight="1"/>
    <row r="1346" ht="14.25" customHeight="1"/>
    <row r="1347" ht="14.25" customHeight="1"/>
    <row r="1348" ht="14.25" customHeight="1"/>
    <row r="1349" ht="14.25" customHeight="1"/>
    <row r="1350" ht="14.25" customHeight="1"/>
    <row r="1351" ht="14.25" customHeight="1"/>
    <row r="1352" ht="14.25" customHeight="1"/>
    <row r="1353" ht="14.25" customHeight="1"/>
    <row r="1354" ht="14.25" customHeight="1"/>
    <row r="1355" ht="14.25" customHeight="1"/>
    <row r="1356" ht="14.25" customHeight="1"/>
    <row r="1357" ht="14.25" customHeight="1"/>
    <row r="1358" ht="14.25" customHeight="1"/>
    <row r="1359" ht="14.25" customHeight="1"/>
    <row r="1360" ht="14.25" customHeight="1"/>
    <row r="1361" ht="14.25" customHeight="1"/>
    <row r="1362" ht="14.25" customHeight="1"/>
    <row r="1363" ht="14.25" customHeight="1"/>
    <row r="1364" ht="14.25" customHeight="1"/>
    <row r="1365" ht="14.25" customHeight="1"/>
    <row r="1366" ht="14.25" customHeight="1"/>
    <row r="1367" ht="14.25" customHeight="1"/>
    <row r="1368" ht="14.25" customHeight="1"/>
    <row r="1369" ht="14.25" customHeight="1"/>
    <row r="1370" ht="14.25" customHeight="1"/>
    <row r="1371" ht="14.25" customHeight="1"/>
    <row r="1372" ht="14.25" customHeight="1"/>
    <row r="1373" ht="14.25" customHeight="1"/>
    <row r="1374" ht="14.25" customHeight="1"/>
    <row r="1375" ht="14.25" customHeight="1"/>
    <row r="1376" ht="14.25" customHeight="1"/>
    <row r="1377" ht="14.25" customHeight="1"/>
    <row r="1378" ht="14.25" customHeight="1"/>
    <row r="1379" ht="14.25" customHeight="1"/>
    <row r="1380" ht="14.25" customHeight="1"/>
    <row r="1381" ht="14.25" customHeight="1"/>
    <row r="1382" ht="14.25" customHeight="1"/>
    <row r="1383" ht="14.25" customHeight="1"/>
    <row r="1384" ht="14.25" customHeight="1"/>
    <row r="1385" ht="14.25" customHeight="1"/>
    <row r="1386" ht="14.25" customHeight="1"/>
    <row r="1387" ht="14.25" customHeight="1"/>
    <row r="1388" ht="14.25" customHeight="1"/>
    <row r="1389" ht="14.25" customHeight="1"/>
    <row r="1390" ht="14.25" customHeight="1"/>
    <row r="1391" ht="14.25" customHeight="1"/>
    <row r="1392" ht="14.25" customHeight="1"/>
    <row r="1393" ht="14.25" customHeight="1"/>
    <row r="1394" ht="14.25" customHeight="1"/>
    <row r="1395" ht="14.25" customHeight="1"/>
    <row r="1396" ht="14.25" customHeight="1"/>
    <row r="1397" ht="14.25" customHeight="1"/>
    <row r="1398" ht="14.25" customHeight="1"/>
    <row r="1399" ht="14.25" customHeight="1"/>
    <row r="1400" ht="14.25" customHeight="1"/>
    <row r="1401" ht="14.25" customHeight="1"/>
    <row r="1402" ht="14.25" customHeight="1"/>
    <row r="1403" ht="14.25" customHeight="1"/>
    <row r="1404" ht="14.25" customHeight="1"/>
    <row r="1405" ht="14.25" customHeight="1"/>
    <row r="1406" ht="14.25" customHeight="1"/>
    <row r="1407" ht="14.25" customHeight="1"/>
    <row r="1408" ht="14.25" customHeight="1"/>
    <row r="1409" ht="14.25" customHeight="1"/>
    <row r="1410" ht="14.25" customHeight="1"/>
    <row r="1411" ht="14.25" customHeight="1"/>
    <row r="1412" ht="14.25" customHeight="1"/>
    <row r="1413" ht="14.25" customHeight="1"/>
    <row r="1414" ht="14.25" customHeight="1"/>
    <row r="1415" ht="14.25" customHeight="1"/>
    <row r="1416" ht="14.25" customHeight="1"/>
    <row r="1417" ht="14.25" customHeight="1"/>
    <row r="1418" ht="14.25" customHeight="1"/>
    <row r="1419" ht="14.25" customHeight="1"/>
    <row r="1420" ht="14.25" customHeight="1"/>
    <row r="1421" ht="14.25" customHeight="1"/>
    <row r="1422" ht="14.25" customHeight="1"/>
    <row r="1423" ht="14.25" customHeight="1"/>
    <row r="1424" ht="14.25" customHeight="1"/>
    <row r="1425" ht="14.25" customHeight="1"/>
    <row r="1426" ht="14.25" customHeight="1"/>
    <row r="1427" ht="14.25" customHeight="1"/>
    <row r="1428" ht="14.25" customHeight="1"/>
    <row r="1429" ht="14.25" customHeight="1"/>
    <row r="1430" ht="14.25" customHeight="1"/>
    <row r="1431" ht="14.25" customHeight="1"/>
    <row r="1432" ht="14.25" customHeight="1"/>
    <row r="1433" ht="14.25" customHeight="1"/>
    <row r="1434" ht="14.25" customHeight="1"/>
    <row r="1435" ht="14.25" customHeight="1"/>
    <row r="1436" ht="14.25" customHeight="1"/>
    <row r="1437" ht="14.25" customHeight="1"/>
    <row r="1438" ht="14.25" customHeight="1"/>
    <row r="1439" ht="14.25" customHeight="1"/>
    <row r="1440" ht="14.25" customHeight="1"/>
    <row r="1441" ht="14.25" customHeight="1"/>
    <row r="1442" ht="14.25" customHeight="1"/>
    <row r="1443" ht="14.25" customHeight="1"/>
    <row r="1444" ht="14.25" customHeight="1"/>
    <row r="1445" ht="14.25" customHeight="1"/>
    <row r="1446" ht="14.25" customHeight="1"/>
    <row r="1447" ht="14.25" customHeight="1"/>
    <row r="1448" ht="14.25" customHeight="1"/>
    <row r="1449" ht="14.25" customHeight="1"/>
    <row r="1450" ht="14.25" customHeight="1"/>
    <row r="1451" ht="14.25" customHeight="1"/>
    <row r="1452" ht="14.25" customHeight="1"/>
    <row r="1453" ht="14.25" customHeight="1"/>
    <row r="1454" ht="14.25" customHeight="1"/>
    <row r="1455" ht="14.25" customHeight="1"/>
    <row r="1456" ht="14.25" customHeight="1"/>
    <row r="1457" ht="14.25" customHeight="1"/>
    <row r="1458" ht="14.25" customHeight="1"/>
    <row r="1459" ht="14.25" customHeight="1"/>
    <row r="1460" ht="14.25" customHeight="1"/>
    <row r="1461" ht="14.25" customHeight="1"/>
    <row r="1462" ht="14.25" customHeight="1"/>
    <row r="1463" ht="14.25" customHeight="1"/>
    <row r="1464" ht="14.25" customHeight="1"/>
    <row r="1465" ht="14.25" customHeight="1"/>
    <row r="1466" ht="14.25" customHeight="1"/>
    <row r="1467" ht="14.25" customHeight="1"/>
    <row r="1468" ht="14.25" customHeight="1"/>
    <row r="1469" ht="14.25" customHeight="1"/>
    <row r="1470" ht="14.25" customHeight="1"/>
    <row r="1471" ht="14.25" customHeight="1"/>
    <row r="1472" ht="14.25" customHeight="1"/>
    <row r="1473" ht="14.25" customHeight="1"/>
    <row r="1474" ht="14.25" customHeight="1"/>
    <row r="1475" ht="14.25" customHeight="1"/>
    <row r="1476" ht="14.25" customHeight="1"/>
    <row r="1477" ht="14.25" customHeight="1"/>
    <row r="1478" ht="14.25" customHeight="1"/>
    <row r="1479" ht="14.25" customHeight="1"/>
    <row r="1480" ht="14.25" customHeight="1"/>
    <row r="1481" ht="14.25" customHeight="1"/>
    <row r="1482" ht="14.25" customHeight="1"/>
    <row r="1483" ht="14.25" customHeight="1"/>
    <row r="1484" ht="14.25" customHeight="1"/>
    <row r="1485" ht="14.25" customHeight="1"/>
    <row r="1486" ht="14.25" customHeight="1"/>
    <row r="1487" ht="14.25" customHeight="1"/>
    <row r="1488" ht="14.25" customHeight="1"/>
    <row r="1489" ht="14.25" customHeight="1"/>
    <row r="1490" ht="14.25" customHeight="1"/>
    <row r="1491" ht="14.25" customHeight="1"/>
    <row r="1492" ht="14.25" customHeight="1"/>
    <row r="1493" ht="14.25" customHeight="1"/>
    <row r="1494" ht="14.25" customHeight="1"/>
    <row r="1495" ht="14.25" customHeight="1"/>
    <row r="1496" ht="14.25" customHeight="1"/>
    <row r="1497" ht="14.25" customHeight="1"/>
    <row r="1498" ht="14.25" customHeight="1"/>
    <row r="1499" ht="14.25" customHeight="1"/>
    <row r="1500" ht="14.25" customHeight="1"/>
    <row r="1501" ht="14.25" customHeight="1"/>
    <row r="1502" ht="14.25" customHeight="1"/>
    <row r="1503" ht="14.25" customHeight="1"/>
    <row r="1504" ht="14.25" customHeight="1"/>
    <row r="1505" ht="14.25" customHeight="1"/>
    <row r="1506" ht="14.25" customHeight="1"/>
    <row r="1507" ht="14.25" customHeight="1"/>
    <row r="1508" ht="14.25" customHeight="1"/>
    <row r="1509" ht="14.25" customHeight="1"/>
    <row r="1510" ht="14.25" customHeight="1"/>
    <row r="1511" ht="14.25" customHeight="1"/>
    <row r="1512" ht="14.25" customHeight="1"/>
    <row r="1513" ht="14.25" customHeight="1"/>
    <row r="1514" ht="14.25" customHeight="1"/>
    <row r="1515" ht="14.25" customHeight="1"/>
    <row r="1516" ht="14.25" customHeight="1"/>
    <row r="1517" ht="14.25" customHeight="1"/>
    <row r="1518" ht="14.25" customHeight="1"/>
    <row r="1519" ht="14.25" customHeight="1"/>
    <row r="1520" ht="14.25" customHeight="1"/>
    <row r="1521" ht="14.25" customHeight="1"/>
    <row r="1522" ht="14.25" customHeight="1"/>
    <row r="1523" ht="14.25" customHeight="1"/>
    <row r="1524" ht="14.25" customHeight="1"/>
    <row r="1525" ht="14.25" customHeight="1"/>
    <row r="1526" ht="14.25" customHeight="1"/>
    <row r="1527" ht="14.25" customHeight="1"/>
    <row r="1528" ht="14.25" customHeight="1"/>
    <row r="1529" ht="14.25" customHeight="1"/>
    <row r="1530" ht="14.25" customHeight="1"/>
    <row r="1531" ht="14.25" customHeight="1"/>
    <row r="1532" ht="14.25" customHeight="1"/>
    <row r="1533" ht="14.25" customHeight="1"/>
    <row r="1534" ht="14.25" customHeight="1"/>
    <row r="1535" ht="14.25" customHeight="1"/>
    <row r="1536" ht="14.25" customHeight="1"/>
    <row r="1537" ht="14.25" customHeight="1"/>
    <row r="1538" ht="14.25" customHeight="1"/>
    <row r="1539" ht="14.25" customHeight="1"/>
    <row r="1540" ht="14.25" customHeight="1"/>
    <row r="1541" ht="14.25" customHeight="1"/>
    <row r="1542" ht="14.25" customHeight="1"/>
    <row r="1543" ht="14.25" customHeight="1"/>
    <row r="1544" ht="14.25" customHeight="1"/>
    <row r="1545" ht="14.25" customHeight="1"/>
    <row r="1546" ht="14.25" customHeight="1"/>
    <row r="1547" ht="14.25" customHeight="1"/>
    <row r="1548" ht="14.25" customHeight="1"/>
    <row r="1549" ht="14.25" customHeight="1"/>
    <row r="1550" ht="14.25" customHeight="1"/>
    <row r="1551" ht="14.25" customHeight="1"/>
    <row r="1552" ht="14.25" customHeight="1"/>
    <row r="1553" ht="14.25" customHeight="1"/>
    <row r="1554" ht="14.25" customHeight="1"/>
    <row r="1555" ht="14.25" customHeight="1"/>
    <row r="1556" ht="14.25" customHeight="1"/>
    <row r="1557" ht="14.25" customHeight="1"/>
    <row r="1558" ht="14.25" customHeight="1"/>
    <row r="1559" ht="14.25" customHeight="1"/>
    <row r="1560" ht="14.25" customHeight="1"/>
    <row r="1561" ht="14.25" customHeight="1"/>
    <row r="1562" ht="14.25" customHeight="1"/>
    <row r="1563" ht="14.25" customHeight="1"/>
    <row r="1564" ht="14.25" customHeight="1"/>
    <row r="1565" ht="14.25" customHeight="1"/>
    <row r="1566" ht="14.25" customHeight="1"/>
    <row r="1567" ht="14.25" customHeight="1"/>
    <row r="1568" ht="14.25" customHeight="1"/>
    <row r="1569" ht="14.25" customHeight="1"/>
    <row r="1570" ht="14.25" customHeight="1"/>
    <row r="1571" ht="14.25" customHeight="1"/>
    <row r="1572" ht="14.25" customHeight="1"/>
    <row r="1573" ht="14.25" customHeight="1"/>
    <row r="1574" ht="14.25" customHeight="1"/>
    <row r="1575" ht="14.25" customHeight="1"/>
    <row r="1576" ht="14.25" customHeight="1"/>
    <row r="1577" ht="14.25" customHeight="1"/>
    <row r="1578" ht="14.25" customHeight="1"/>
    <row r="1579" ht="14.25" customHeight="1"/>
    <row r="1580" ht="14.25" customHeight="1"/>
    <row r="1581" ht="14.25" customHeight="1"/>
    <row r="1582" ht="14.25" customHeight="1"/>
    <row r="1583" ht="14.25" customHeight="1"/>
    <row r="1584" ht="14.25" customHeight="1"/>
    <row r="1585" ht="14.25" customHeight="1"/>
    <row r="1586" ht="14.25" customHeight="1"/>
    <row r="1587" ht="14.25" customHeight="1"/>
    <row r="1588" ht="14.25" customHeight="1"/>
    <row r="1589" ht="14.25" customHeight="1"/>
    <row r="1590" ht="14.25" customHeight="1"/>
    <row r="1591" ht="14.25" customHeight="1"/>
    <row r="1592" ht="14.25" customHeight="1"/>
    <row r="1593" ht="14.25" customHeight="1"/>
    <row r="1594" ht="14.25" customHeight="1"/>
    <row r="1595" ht="14.25" customHeight="1"/>
    <row r="1596" ht="14.25" customHeight="1"/>
    <row r="1597" ht="14.25" customHeight="1"/>
    <row r="1598" ht="14.25" customHeight="1"/>
    <row r="1599" ht="14.25" customHeight="1"/>
    <row r="1600" ht="14.25" customHeight="1"/>
    <row r="1601" ht="14.25" customHeight="1"/>
    <row r="1602" ht="14.25" customHeight="1"/>
    <row r="1603" ht="14.25" customHeight="1"/>
    <row r="1604" ht="14.25" customHeight="1"/>
    <row r="1605" ht="14.25" customHeight="1"/>
    <row r="1606" ht="14.25" customHeight="1"/>
    <row r="1607" ht="14.25" customHeight="1"/>
    <row r="1608" ht="14.25" customHeight="1"/>
    <row r="1609" ht="14.25" customHeight="1"/>
    <row r="1610" ht="14.25" customHeight="1"/>
    <row r="1611" ht="14.25" customHeight="1"/>
    <row r="1612" ht="14.25" customHeight="1"/>
    <row r="1613" ht="14.25" customHeight="1"/>
    <row r="1614" ht="14.25" customHeight="1"/>
    <row r="1615" ht="14.25" customHeight="1"/>
    <row r="1616" ht="14.25" customHeight="1"/>
    <row r="1617" ht="14.25" customHeight="1"/>
    <row r="1618" ht="14.25" customHeight="1"/>
    <row r="1619" ht="14.25" customHeight="1"/>
    <row r="1620" ht="14.25" customHeight="1"/>
    <row r="1621" ht="14.25" customHeight="1"/>
    <row r="1622" ht="14.25" customHeight="1"/>
    <row r="1623" ht="14.25" customHeight="1"/>
    <row r="1624" ht="14.25" customHeight="1"/>
    <row r="1625" ht="14.25" customHeight="1"/>
    <row r="1626" ht="14.25" customHeight="1"/>
    <row r="1627" ht="14.25" customHeight="1"/>
    <row r="1628" ht="14.25" customHeight="1"/>
    <row r="1629" ht="14.25" customHeight="1"/>
    <row r="1630" ht="14.25" customHeight="1"/>
    <row r="1631" ht="14.25" customHeight="1"/>
    <row r="1632" ht="14.25" customHeight="1"/>
    <row r="1633" ht="14.25" customHeight="1"/>
    <row r="1634" ht="14.25" customHeight="1"/>
    <row r="1635" ht="14.25" customHeight="1"/>
    <row r="1636" ht="14.25" customHeight="1"/>
    <row r="1637" ht="14.25" customHeight="1"/>
    <row r="1638" ht="14.25" customHeight="1"/>
    <row r="1639" ht="14.25" customHeight="1"/>
    <row r="1640" ht="14.25" customHeight="1"/>
    <row r="1641" ht="14.25" customHeight="1"/>
    <row r="1642" ht="14.25" customHeight="1"/>
    <row r="1643" ht="14.25" customHeight="1"/>
    <row r="1644" ht="14.25" customHeight="1"/>
    <row r="1645" ht="14.25" customHeight="1"/>
    <row r="1646" ht="14.25" customHeight="1"/>
    <row r="1647" ht="14.25" customHeight="1"/>
    <row r="1648" ht="14.25" customHeight="1"/>
    <row r="1649" ht="14.25" customHeight="1"/>
    <row r="1650" ht="14.25" customHeight="1"/>
    <row r="1651" ht="14.25" customHeight="1"/>
    <row r="1652" ht="14.25" customHeight="1"/>
    <row r="1653" ht="14.25" customHeight="1"/>
    <row r="1654" ht="14.25" customHeight="1"/>
    <row r="1655" ht="14.25" customHeight="1"/>
    <row r="1656" ht="14.25" customHeight="1"/>
    <row r="1657" ht="14.25" customHeight="1"/>
    <row r="1658" ht="14.25" customHeight="1"/>
    <row r="1659" ht="14.25" customHeight="1"/>
    <row r="1660" ht="14.25" customHeight="1"/>
    <row r="1661" ht="14.25" customHeight="1"/>
    <row r="1662" ht="14.25" customHeight="1"/>
    <row r="1663" ht="14.25" customHeight="1"/>
    <row r="1664" ht="14.25" customHeight="1"/>
    <row r="1665" ht="14.25" customHeight="1"/>
    <row r="1666" ht="14.25" customHeight="1"/>
    <row r="1667" ht="14.25" customHeight="1"/>
    <row r="1668" ht="14.25" customHeight="1"/>
    <row r="1669" ht="14.25" customHeight="1"/>
    <row r="1670" ht="14.25" customHeight="1"/>
    <row r="1671" ht="14.25" customHeight="1"/>
    <row r="1672" ht="14.25" customHeight="1"/>
    <row r="1673" ht="14.25" customHeight="1"/>
    <row r="1674" ht="14.25" customHeight="1"/>
    <row r="1675" ht="14.25" customHeight="1"/>
    <row r="1676" ht="14.25" customHeight="1"/>
    <row r="1677" ht="14.25" customHeight="1"/>
    <row r="1678" ht="14.25" customHeight="1"/>
    <row r="1679" ht="14.25" customHeight="1"/>
    <row r="1680" ht="14.25" customHeight="1"/>
    <row r="1681" ht="14.25" customHeight="1"/>
    <row r="1682" ht="14.25" customHeight="1"/>
    <row r="1683" ht="14.25" customHeight="1"/>
    <row r="1684" ht="14.25" customHeight="1"/>
    <row r="1685" ht="14.25" customHeight="1"/>
    <row r="1686" ht="14.25" customHeight="1"/>
    <row r="1687" ht="14.25" customHeight="1"/>
    <row r="1688" ht="14.25" customHeight="1"/>
    <row r="1689" ht="14.25" customHeight="1"/>
    <row r="1690" ht="14.25" customHeight="1"/>
    <row r="1691" ht="14.25" customHeight="1"/>
    <row r="1692" ht="14.25" customHeight="1"/>
    <row r="1693" ht="14.25" customHeight="1"/>
    <row r="1694" ht="14.25" customHeight="1"/>
    <row r="1695" ht="14.25" customHeight="1"/>
    <row r="1696" ht="14.25" customHeight="1"/>
    <row r="1697" ht="14.25" customHeight="1"/>
    <row r="1698" ht="14.25" customHeight="1"/>
    <row r="1699" ht="14.25" customHeight="1"/>
    <row r="1700" ht="14.25" customHeight="1"/>
    <row r="1701" ht="14.25" customHeight="1"/>
    <row r="1702" ht="14.25" customHeight="1"/>
    <row r="1703" ht="14.25" customHeight="1"/>
    <row r="1704" ht="14.25" customHeight="1"/>
    <row r="1705" ht="14.25" customHeight="1"/>
    <row r="1706" ht="14.25" customHeight="1"/>
    <row r="1707" ht="14.25" customHeight="1"/>
    <row r="1708" ht="14.25" customHeight="1"/>
    <row r="1709" ht="14.25" customHeight="1"/>
    <row r="1710" ht="14.25" customHeight="1"/>
    <row r="1711" ht="14.25" customHeight="1"/>
    <row r="1712" ht="14.25" customHeight="1"/>
    <row r="1713" ht="14.25" customHeight="1"/>
    <row r="1714" ht="14.25" customHeight="1"/>
    <row r="1715" ht="14.25" customHeight="1"/>
    <row r="1716" ht="14.25" customHeight="1"/>
    <row r="1717" ht="14.25" customHeight="1"/>
    <row r="1718" ht="14.25" customHeight="1"/>
    <row r="1719" ht="14.25" customHeight="1"/>
    <row r="1720" ht="14.25" customHeight="1"/>
    <row r="1721" ht="14.25" customHeight="1"/>
    <row r="1722" ht="14.25" customHeight="1"/>
    <row r="1723" ht="14.25" customHeight="1"/>
    <row r="1724" ht="14.25" customHeight="1"/>
    <row r="1725" ht="14.25" customHeight="1"/>
    <row r="1726" ht="14.25" customHeight="1"/>
    <row r="1727" ht="14.25" customHeight="1"/>
    <row r="1728" ht="14.25" customHeight="1"/>
    <row r="1729" ht="14.25" customHeight="1"/>
    <row r="1730" ht="14.25" customHeight="1"/>
    <row r="1731" ht="14.25" customHeight="1"/>
    <row r="1732" ht="14.25" customHeight="1"/>
    <row r="1733" ht="14.25" customHeight="1"/>
    <row r="1734" ht="14.25" customHeight="1"/>
    <row r="1735" ht="14.25" customHeight="1"/>
    <row r="1736" ht="14.25" customHeight="1"/>
    <row r="1737" ht="14.25" customHeight="1"/>
    <row r="1738" ht="14.25" customHeight="1"/>
    <row r="1739" ht="14.25" customHeight="1"/>
    <row r="1740" ht="14.25" customHeight="1"/>
    <row r="1741" ht="14.25" customHeight="1"/>
    <row r="1742" ht="14.25" customHeight="1"/>
    <row r="1743" ht="14.25" customHeight="1"/>
    <row r="1744" ht="14.25" customHeight="1"/>
    <row r="1745" ht="14.25" customHeight="1"/>
    <row r="1746" ht="14.25" customHeight="1"/>
    <row r="1747" ht="14.25" customHeight="1"/>
    <row r="1748" ht="14.25" customHeight="1"/>
    <row r="1749" ht="14.25" customHeight="1"/>
    <row r="1750" ht="14.25" customHeight="1"/>
    <row r="1751" ht="14.25" customHeight="1"/>
    <row r="1752" ht="14.25" customHeight="1"/>
    <row r="1753" ht="14.25" customHeight="1"/>
    <row r="1754" ht="14.25" customHeight="1"/>
    <row r="1755" ht="14.25" customHeight="1"/>
    <row r="1756" ht="14.25" customHeight="1"/>
    <row r="1757" ht="14.25" customHeight="1"/>
    <row r="1758" ht="14.25" customHeight="1"/>
    <row r="1759" ht="14.25" customHeight="1"/>
    <row r="1760" ht="14.25" customHeight="1"/>
    <row r="1761" ht="14.25" customHeight="1"/>
    <row r="1762" ht="14.25" customHeight="1"/>
    <row r="1763" ht="14.25" customHeight="1"/>
    <row r="1764" ht="14.25" customHeight="1"/>
    <row r="1765" ht="14.25" customHeight="1"/>
    <row r="1766" ht="14.25" customHeight="1"/>
    <row r="1767" ht="14.25" customHeight="1"/>
    <row r="1768" ht="14.25" customHeight="1"/>
    <row r="1769" ht="14.25" customHeight="1"/>
    <row r="1770" ht="14.25" customHeight="1"/>
    <row r="1771" ht="14.25" customHeight="1"/>
    <row r="1772" ht="14.25" customHeight="1"/>
    <row r="1773" ht="14.25" customHeight="1"/>
    <row r="1774" ht="14.25" customHeight="1"/>
    <row r="1775" ht="14.25" customHeight="1"/>
    <row r="1776" ht="14.25" customHeight="1"/>
    <row r="1777" ht="14.25" customHeight="1"/>
    <row r="1778" ht="14.25" customHeight="1"/>
    <row r="1779" ht="14.25" customHeight="1"/>
    <row r="1780" ht="14.25" customHeight="1"/>
    <row r="1781" ht="14.25" customHeight="1"/>
    <row r="1782" ht="14.25" customHeight="1"/>
    <row r="1783" ht="14.25" customHeight="1"/>
    <row r="1784" ht="14.25" customHeight="1"/>
    <row r="1785" ht="14.25" customHeight="1"/>
    <row r="1786" ht="14.25" customHeight="1"/>
    <row r="1787" ht="14.25" customHeight="1"/>
    <row r="1788" ht="14.25" customHeight="1"/>
    <row r="1789" ht="14.25" customHeight="1"/>
    <row r="1790" ht="14.25" customHeight="1"/>
    <row r="1791" ht="14.25" customHeight="1"/>
    <row r="1792" ht="14.25" customHeight="1"/>
    <row r="1793" ht="14.25" customHeight="1"/>
    <row r="1794" ht="14.25" customHeight="1"/>
    <row r="1795" ht="14.25" customHeight="1"/>
    <row r="1796" ht="14.25" customHeight="1"/>
    <row r="1797" ht="14.25" customHeight="1"/>
    <row r="1798" ht="14.25" customHeight="1"/>
    <row r="1799" ht="14.25" customHeight="1"/>
    <row r="1800" ht="14.25" customHeight="1"/>
    <row r="1801" ht="14.25" customHeight="1"/>
    <row r="1802" ht="14.25" customHeight="1"/>
    <row r="1803" ht="14.25" customHeight="1"/>
    <row r="1804" ht="14.25" customHeight="1"/>
    <row r="1805" ht="14.25" customHeight="1"/>
    <row r="1806" ht="14.25" customHeight="1"/>
    <row r="1807" ht="14.25" customHeight="1"/>
    <row r="1808" ht="14.25" customHeight="1"/>
    <row r="1809" ht="14.25" customHeight="1"/>
    <row r="1810" ht="14.25" customHeight="1"/>
    <row r="1811" ht="14.25" customHeight="1"/>
    <row r="1812" ht="14.25" customHeight="1"/>
    <row r="1813" ht="14.25" customHeight="1"/>
    <row r="1814" ht="14.25" customHeight="1"/>
    <row r="1815" ht="14.25" customHeight="1"/>
    <row r="1816" ht="14.25" customHeight="1"/>
    <row r="1817" ht="14.25" customHeight="1"/>
    <row r="1818" ht="14.25" customHeight="1"/>
    <row r="1819" ht="14.25" customHeight="1"/>
    <row r="1820" ht="14.25" customHeight="1"/>
    <row r="1821" ht="14.25" customHeight="1"/>
    <row r="1822" ht="14.25" customHeight="1"/>
    <row r="1823" ht="14.25" customHeight="1"/>
    <row r="1824" ht="14.25" customHeight="1"/>
    <row r="1825" ht="14.25" customHeight="1"/>
    <row r="1826" ht="14.25" customHeight="1"/>
    <row r="1827" ht="14.25" customHeight="1"/>
    <row r="1828" ht="14.25" customHeight="1"/>
    <row r="1829" ht="14.25" customHeight="1"/>
    <row r="1830" ht="14.25" customHeight="1"/>
    <row r="1831" ht="14.25" customHeight="1"/>
    <row r="1832" ht="14.25" customHeight="1"/>
    <row r="1833" ht="14.25" customHeight="1"/>
    <row r="1834" ht="14.25" customHeight="1"/>
    <row r="1835" ht="14.25" customHeight="1"/>
    <row r="1836" ht="14.25" customHeight="1"/>
    <row r="1837" ht="14.25" customHeight="1"/>
    <row r="1838" ht="14.25" customHeight="1"/>
    <row r="1839" ht="14.25" customHeight="1"/>
    <row r="1840" ht="14.25" customHeight="1"/>
    <row r="1841" ht="14.25" customHeight="1"/>
    <row r="1842" ht="14.25" customHeight="1"/>
    <row r="1843" ht="14.25" customHeight="1"/>
    <row r="1844" ht="14.25" customHeight="1"/>
    <row r="1845" ht="14.25" customHeight="1"/>
    <row r="1846" ht="14.25" customHeight="1"/>
    <row r="1847" ht="14.25" customHeight="1"/>
    <row r="1848" ht="14.25" customHeight="1"/>
    <row r="1849" ht="14.25" customHeight="1"/>
    <row r="1850" ht="14.25" customHeight="1"/>
    <row r="1851" ht="14.25" customHeight="1"/>
    <row r="1852" ht="14.25" customHeight="1"/>
    <row r="1853" ht="14.25" customHeight="1"/>
    <row r="1854" ht="14.25" customHeight="1"/>
    <row r="1855" ht="14.25" customHeight="1"/>
    <row r="1856" ht="14.25" customHeight="1"/>
    <row r="1857" ht="14.25" customHeight="1"/>
    <row r="1858" ht="14.25" customHeight="1"/>
    <row r="1859" ht="14.25" customHeight="1"/>
    <row r="1860" ht="14.25" customHeight="1"/>
    <row r="1861" ht="14.25" customHeight="1"/>
    <row r="1862" ht="14.25" customHeight="1"/>
    <row r="1863" ht="14.25" customHeight="1"/>
    <row r="1864" ht="14.25" customHeight="1"/>
    <row r="1865" ht="14.25" customHeight="1"/>
    <row r="1866" ht="14.25" customHeight="1"/>
    <row r="1867" ht="14.25" customHeight="1"/>
    <row r="1868" ht="14.25" customHeight="1"/>
    <row r="1869" ht="14.25" customHeight="1"/>
    <row r="1870" ht="14.25" customHeight="1"/>
    <row r="1871" ht="14.25" customHeight="1"/>
    <row r="1872" ht="14.25" customHeight="1"/>
    <row r="1873" ht="14.25" customHeight="1"/>
    <row r="1874" ht="14.25" customHeight="1"/>
    <row r="1875" ht="14.25" customHeight="1"/>
    <row r="1876" ht="14.25" customHeight="1"/>
    <row r="1877" ht="14.25" customHeight="1"/>
    <row r="1878" ht="14.25" customHeight="1"/>
    <row r="1879" ht="14.25" customHeight="1"/>
    <row r="1880" ht="14.25" customHeight="1"/>
    <row r="1881" ht="14.25" customHeight="1"/>
    <row r="1882" ht="14.25" customHeight="1"/>
    <row r="1883" ht="14.25" customHeight="1"/>
    <row r="1884" ht="14.25" customHeight="1"/>
    <row r="1885" ht="14.25" customHeight="1"/>
    <row r="1886" ht="14.25" customHeight="1"/>
    <row r="1887" ht="14.25" customHeight="1"/>
    <row r="1888" ht="14.25" customHeight="1"/>
    <row r="1889" ht="14.25" customHeight="1"/>
    <row r="1890" ht="14.25" customHeight="1"/>
    <row r="1891" ht="14.25" customHeight="1"/>
    <row r="1892" ht="14.25" customHeight="1"/>
    <row r="1893" ht="14.25" customHeight="1"/>
    <row r="1894" ht="14.25" customHeight="1"/>
    <row r="1895" ht="14.25" customHeight="1"/>
    <row r="1896" ht="14.25" customHeight="1"/>
    <row r="1897" ht="14.25" customHeight="1"/>
    <row r="1898" ht="14.25" customHeight="1"/>
    <row r="1899" ht="14.25" customHeight="1"/>
    <row r="1900" ht="14.25" customHeight="1"/>
    <row r="1901" ht="14.25" customHeight="1"/>
    <row r="1902" ht="14.25" customHeight="1"/>
    <row r="1903" ht="14.25" customHeight="1"/>
    <row r="1904" ht="14.25" customHeight="1"/>
    <row r="1905" ht="14.25" customHeight="1"/>
    <row r="1906" ht="14.25" customHeight="1"/>
    <row r="1907" ht="14.25" customHeight="1"/>
    <row r="1908" ht="14.25" customHeight="1"/>
    <row r="1909" ht="14.25" customHeight="1"/>
    <row r="1910" ht="14.25" customHeight="1"/>
    <row r="1911" ht="14.25" customHeight="1"/>
    <row r="1912" ht="14.25" customHeight="1"/>
    <row r="1913" ht="14.25" customHeight="1"/>
    <row r="1914" ht="14.25" customHeight="1"/>
    <row r="1915" ht="14.25" customHeight="1"/>
    <row r="1916" ht="14.25" customHeight="1"/>
    <row r="1917" ht="14.25" customHeight="1"/>
    <row r="1918" ht="14.25" customHeight="1"/>
    <row r="1919" ht="14.25" customHeight="1"/>
    <row r="1920" ht="14.25" customHeight="1"/>
    <row r="1921" ht="14.25" customHeight="1"/>
    <row r="1922" ht="14.25" customHeight="1"/>
    <row r="1923" ht="14.25" customHeight="1"/>
    <row r="1924" ht="14.25" customHeight="1"/>
    <row r="1925" ht="14.25" customHeight="1"/>
    <row r="1926" ht="14.25" customHeight="1"/>
    <row r="1927" ht="14.25" customHeight="1"/>
    <row r="1928" ht="14.25" customHeight="1"/>
    <row r="1929" ht="14.25" customHeight="1"/>
    <row r="1930" ht="14.25" customHeight="1"/>
    <row r="1931" ht="14.25" customHeight="1"/>
    <row r="1932" ht="14.25" customHeight="1"/>
    <row r="1933" ht="14.25" customHeight="1"/>
    <row r="1934" ht="14.25" customHeight="1"/>
    <row r="1935" ht="14.25" customHeight="1"/>
    <row r="1936" ht="14.25" customHeight="1"/>
    <row r="1937" ht="14.25" customHeight="1"/>
    <row r="1938" ht="14.25" customHeight="1"/>
    <row r="1939" ht="14.25" customHeight="1"/>
    <row r="1940" ht="14.25" customHeight="1"/>
    <row r="1941" ht="14.25" customHeight="1"/>
    <row r="1942" ht="14.25" customHeight="1"/>
    <row r="1943" ht="14.25" customHeight="1"/>
    <row r="1944" ht="14.25" customHeight="1"/>
    <row r="1945" ht="14.25" customHeight="1"/>
    <row r="1946" ht="14.25" customHeight="1"/>
    <row r="1947" ht="14.25" customHeight="1"/>
    <row r="1948" ht="14.25" customHeight="1"/>
    <row r="1949" ht="14.25" customHeight="1"/>
    <row r="1950" ht="14.25" customHeight="1"/>
    <row r="1951" ht="14.25" customHeight="1"/>
    <row r="1952" ht="14.25" customHeight="1"/>
    <row r="1953" ht="14.25" customHeight="1"/>
    <row r="1954" ht="14.25" customHeight="1"/>
    <row r="1955" ht="14.25" customHeight="1"/>
    <row r="1956" ht="14.25" customHeight="1"/>
    <row r="1957" ht="14.25" customHeight="1"/>
    <row r="1958" ht="14.25" customHeight="1"/>
    <row r="1959" ht="14.25" customHeight="1"/>
    <row r="1960" ht="14.25" customHeight="1"/>
    <row r="1961" ht="14.25" customHeight="1"/>
    <row r="1962" ht="14.25" customHeight="1"/>
    <row r="1963" ht="14.25" customHeight="1"/>
    <row r="1964" ht="14.25" customHeight="1"/>
    <row r="1965" ht="14.25" customHeight="1"/>
    <row r="1966" ht="14.25" customHeight="1"/>
    <row r="1967" ht="14.25" customHeight="1"/>
    <row r="1968" ht="14.25" customHeight="1"/>
    <row r="1969" ht="14.25" customHeight="1"/>
    <row r="1970" ht="14.25" customHeight="1"/>
    <row r="1971" ht="14.25" customHeight="1"/>
    <row r="1972" ht="14.25" customHeight="1"/>
    <row r="1973" ht="14.25" customHeight="1"/>
    <row r="1974" ht="14.25" customHeight="1"/>
    <row r="1975" ht="14.25" customHeight="1"/>
    <row r="1976" ht="14.25" customHeight="1"/>
    <row r="1977" ht="14.25" customHeight="1"/>
    <row r="1978" ht="14.25" customHeight="1"/>
    <row r="1979" ht="14.25" customHeight="1"/>
    <row r="1980" ht="14.25" customHeight="1"/>
    <row r="1981" ht="14.25" customHeight="1"/>
    <row r="1982" ht="14.25" customHeight="1"/>
    <row r="1983" ht="14.25" customHeight="1"/>
    <row r="1984" ht="14.25" customHeight="1"/>
    <row r="1985" ht="14.25" customHeight="1"/>
    <row r="1986" ht="14.25" customHeight="1"/>
    <row r="1987" ht="14.25" customHeight="1"/>
    <row r="1988" ht="14.25" customHeight="1"/>
    <row r="1989" ht="14.25" customHeight="1"/>
    <row r="1990" ht="14.25" customHeight="1"/>
    <row r="1991" ht="14.25" customHeight="1"/>
    <row r="1992" ht="14.25" customHeight="1"/>
    <row r="1993" ht="14.25" customHeight="1"/>
    <row r="1994" ht="14.25" customHeight="1"/>
    <row r="1995" ht="14.25" customHeight="1"/>
    <row r="1996" ht="14.25" customHeight="1"/>
    <row r="1997" ht="14.25" customHeight="1"/>
    <row r="1998" ht="14.25" customHeight="1"/>
    <row r="1999" ht="14.25" customHeight="1"/>
    <row r="2000" ht="14.25" customHeight="1"/>
    <row r="2001" ht="14.25" customHeight="1"/>
    <row r="2002" ht="14.25" customHeight="1"/>
    <row r="2003" ht="14.25" customHeight="1"/>
    <row r="2004" ht="14.25" customHeight="1"/>
    <row r="2005" ht="14.25" customHeight="1"/>
    <row r="2006" ht="14.25" customHeight="1"/>
    <row r="2007" ht="14.25" customHeight="1"/>
    <row r="2008" ht="14.25" customHeight="1"/>
    <row r="2009" ht="14.25" customHeight="1"/>
    <row r="2010" ht="14.25" customHeight="1"/>
    <row r="2011" ht="14.25" customHeight="1"/>
    <row r="2012" ht="14.25" customHeight="1"/>
    <row r="2013" ht="14.25" customHeight="1"/>
    <row r="2014" ht="14.25" customHeight="1"/>
    <row r="2015" ht="14.25" customHeight="1"/>
    <row r="2016" ht="14.25" customHeight="1"/>
    <row r="2017" ht="14.25" customHeight="1"/>
    <row r="2018" ht="14.25" customHeight="1"/>
    <row r="2019" ht="14.25" customHeight="1"/>
    <row r="2020" ht="14.25" customHeight="1"/>
    <row r="2021" ht="14.25" customHeight="1"/>
    <row r="2022" ht="14.25" customHeight="1"/>
    <row r="2023" ht="14.25" customHeight="1"/>
    <row r="2024" ht="14.25" customHeight="1"/>
    <row r="2025" ht="14.25" customHeight="1"/>
    <row r="2026" ht="14.25" customHeight="1"/>
    <row r="2027" ht="14.25" customHeight="1"/>
    <row r="2028" ht="14.25" customHeight="1"/>
    <row r="2029" ht="14.25" customHeight="1"/>
    <row r="2030" ht="14.25" customHeight="1"/>
    <row r="2031" ht="14.25" customHeight="1"/>
    <row r="2032" ht="14.25" customHeight="1"/>
    <row r="2033" ht="14.25" customHeight="1"/>
    <row r="2034" ht="14.25" customHeight="1"/>
    <row r="2035" ht="14.25" customHeight="1"/>
    <row r="2036" ht="14.25" customHeight="1"/>
    <row r="2037" ht="14.25" customHeight="1"/>
    <row r="2038" ht="14.25" customHeight="1"/>
    <row r="2039" ht="14.25" customHeight="1"/>
    <row r="2040" ht="14.25" customHeight="1"/>
    <row r="2041" ht="14.25" customHeight="1"/>
    <row r="2042" ht="14.25" customHeight="1"/>
    <row r="2043" ht="14.25" customHeight="1"/>
    <row r="2044" ht="14.25" customHeight="1"/>
    <row r="2045" ht="14.25" customHeight="1"/>
    <row r="2046" ht="14.25" customHeight="1"/>
    <row r="2047" ht="14.25" customHeight="1"/>
    <row r="2048" ht="14.25" customHeight="1"/>
    <row r="2049" ht="14.25" customHeight="1"/>
    <row r="2050" ht="14.25" customHeight="1"/>
    <row r="2051" ht="14.25" customHeight="1"/>
    <row r="2052" ht="14.25" customHeight="1"/>
    <row r="2053" ht="14.25" customHeight="1"/>
    <row r="2054" ht="14.25" customHeight="1"/>
    <row r="2055" ht="14.25" customHeight="1"/>
    <row r="2056" ht="14.25" customHeight="1"/>
    <row r="2057" ht="14.25" customHeight="1"/>
    <row r="2058" ht="14.25" customHeight="1"/>
    <row r="2059" ht="14.25" customHeight="1"/>
    <row r="2060" ht="14.25" customHeight="1"/>
    <row r="2061" ht="14.25" customHeight="1"/>
    <row r="2062" ht="14.25" customHeight="1"/>
    <row r="2063" ht="14.25" customHeight="1"/>
    <row r="2064" ht="14.25" customHeight="1"/>
    <row r="2065" ht="14.25" customHeight="1"/>
    <row r="2066" ht="14.25" customHeight="1"/>
    <row r="2067" ht="14.25" customHeight="1"/>
    <row r="2068" ht="14.25" customHeight="1"/>
    <row r="2069" ht="14.25" customHeight="1"/>
    <row r="2070" ht="14.25" customHeight="1"/>
    <row r="2071" ht="14.25" customHeight="1"/>
    <row r="2072" ht="14.25" customHeight="1"/>
    <row r="2073" ht="14.25" customHeight="1"/>
    <row r="2074" ht="14.25" customHeight="1"/>
    <row r="2075" ht="14.25" customHeight="1"/>
    <row r="2076" ht="14.25" customHeight="1"/>
    <row r="2077" ht="14.25" customHeight="1"/>
    <row r="2078" ht="14.25" customHeight="1"/>
    <row r="2079" ht="14.25" customHeight="1"/>
    <row r="2080" ht="14.25" customHeight="1"/>
    <row r="2081" ht="14.25" customHeight="1"/>
    <row r="2082" ht="14.25" customHeight="1"/>
    <row r="2083" ht="14.25" customHeight="1"/>
    <row r="2084" ht="14.25" customHeight="1"/>
    <row r="2085" ht="14.25" customHeight="1"/>
    <row r="2086" ht="14.25" customHeight="1"/>
    <row r="2087" ht="14.25" customHeight="1"/>
    <row r="2088" ht="14.25" customHeight="1"/>
    <row r="2089" ht="14.25" customHeight="1"/>
    <row r="2090" ht="14.25" customHeight="1"/>
    <row r="2091" ht="14.25" customHeight="1"/>
    <row r="2092" ht="14.25" customHeight="1"/>
    <row r="2093" ht="14.25" customHeight="1"/>
    <row r="2094" ht="14.25" customHeight="1"/>
    <row r="2095" ht="14.25" customHeight="1"/>
    <row r="2096" ht="14.25" customHeight="1"/>
    <row r="2097" ht="14.25" customHeight="1"/>
    <row r="2098" ht="14.25" customHeight="1"/>
    <row r="2099" ht="14.25" customHeight="1"/>
    <row r="2100" ht="14.25" customHeight="1"/>
    <row r="2101" ht="14.25" customHeight="1"/>
    <row r="2102" ht="14.25" customHeight="1"/>
    <row r="2103" ht="14.25" customHeight="1"/>
    <row r="2104" ht="14.25" customHeight="1"/>
    <row r="2105" ht="14.25" customHeight="1"/>
    <row r="2106" ht="14.25" customHeight="1"/>
    <row r="2107" ht="14.25" customHeight="1"/>
    <row r="2108" ht="14.25" customHeight="1"/>
    <row r="2109" ht="14.25" customHeight="1"/>
    <row r="2110" ht="14.25" customHeight="1"/>
    <row r="2111" ht="14.25" customHeight="1"/>
    <row r="2112" ht="14.25" customHeight="1"/>
    <row r="2113" ht="14.25" customHeight="1"/>
    <row r="2114" ht="14.25" customHeight="1"/>
    <row r="2115" ht="14.25" customHeight="1"/>
    <row r="2116" ht="14.25" customHeight="1"/>
    <row r="2117" ht="14.25" customHeight="1"/>
    <row r="2118" ht="14.25" customHeight="1"/>
    <row r="2119" ht="14.25" customHeight="1"/>
    <row r="2120" ht="14.25" customHeight="1"/>
    <row r="2121" ht="14.25" customHeight="1"/>
    <row r="2122" ht="14.25" customHeight="1"/>
    <row r="2123" ht="14.25" customHeight="1"/>
    <row r="2124" ht="14.25" customHeight="1"/>
    <row r="2125" ht="14.25" customHeight="1"/>
    <row r="2126" ht="14.25" customHeight="1"/>
    <row r="2127" ht="14.25" customHeight="1"/>
    <row r="2128" ht="14.25" customHeight="1"/>
    <row r="2129" ht="14.25" customHeight="1"/>
    <row r="2130" ht="14.25" customHeight="1"/>
    <row r="2131" ht="14.25" customHeight="1"/>
    <row r="2132" ht="14.25" customHeight="1"/>
    <row r="2133" ht="14.25" customHeight="1"/>
    <row r="2134" ht="14.25" customHeight="1"/>
    <row r="2135" ht="14.25" customHeight="1"/>
    <row r="2136" ht="14.25" customHeight="1"/>
    <row r="2137" ht="14.25" customHeight="1"/>
    <row r="2138" ht="14.25" customHeight="1"/>
    <row r="2139" ht="14.25" customHeight="1"/>
    <row r="2140" ht="14.25" customHeight="1"/>
    <row r="2141" ht="14.25" customHeight="1"/>
    <row r="2142" ht="14.25" customHeight="1"/>
    <row r="2143" ht="14.25" customHeight="1"/>
    <row r="2144" ht="14.25" customHeight="1"/>
    <row r="2145" ht="14.25" customHeight="1"/>
    <row r="2146" ht="14.25" customHeight="1"/>
    <row r="2147" ht="14.25" customHeight="1"/>
    <row r="2148" ht="14.25" customHeight="1"/>
    <row r="2149" ht="14.25" customHeight="1"/>
    <row r="2150" ht="14.25" customHeight="1"/>
    <row r="2151" ht="14.25" customHeight="1"/>
    <row r="2152" ht="14.25" customHeight="1"/>
    <row r="2153" ht="14.25" customHeight="1"/>
    <row r="2154" ht="14.25" customHeight="1"/>
    <row r="2155" ht="14.25" customHeight="1"/>
    <row r="2156" ht="14.25" customHeight="1"/>
    <row r="2157" ht="14.25" customHeight="1"/>
    <row r="2158" ht="14.25" customHeight="1"/>
    <row r="2159" ht="14.25" customHeight="1"/>
    <row r="2160" ht="14.25" customHeight="1"/>
    <row r="2161" ht="14.25" customHeight="1"/>
    <row r="2162" ht="14.25" customHeight="1"/>
    <row r="2163" ht="14.25" customHeight="1"/>
    <row r="2164" ht="14.25" customHeight="1"/>
    <row r="2165" ht="14.25" customHeight="1"/>
    <row r="2166" ht="14.25" customHeight="1"/>
    <row r="2167" ht="14.25" customHeight="1"/>
    <row r="2168" ht="14.25" customHeight="1"/>
    <row r="2169" ht="14.25" customHeight="1"/>
    <row r="2170" ht="14.25" customHeight="1"/>
    <row r="2171" ht="14.25" customHeight="1"/>
    <row r="2172" ht="14.25" customHeight="1"/>
    <row r="2173" ht="14.25" customHeight="1"/>
    <row r="2174" ht="14.25" customHeight="1"/>
    <row r="2175" ht="14.25" customHeight="1"/>
    <row r="2176" ht="14.25" customHeight="1"/>
    <row r="2177" ht="14.25" customHeight="1"/>
    <row r="2178" ht="14.25" customHeight="1"/>
    <row r="2179" ht="14.25" customHeight="1"/>
    <row r="2180" ht="14.25" customHeight="1"/>
    <row r="2181" ht="14.25" customHeight="1"/>
    <row r="2182" ht="14.25" customHeight="1"/>
    <row r="2183" ht="14.25" customHeight="1"/>
    <row r="2184" ht="14.25" customHeight="1"/>
    <row r="2185" ht="14.25" customHeight="1"/>
    <row r="2186" ht="14.25" customHeight="1"/>
    <row r="2187" ht="14.25" customHeight="1"/>
    <row r="2188" ht="14.25" customHeight="1"/>
    <row r="2189" ht="14.25" customHeight="1"/>
    <row r="2190" ht="14.25" customHeight="1"/>
    <row r="2191" ht="14.25" customHeight="1"/>
    <row r="2192" ht="14.25" customHeight="1"/>
    <row r="2193" ht="14.25" customHeight="1"/>
    <row r="2194" ht="14.25" customHeight="1"/>
    <row r="2195" ht="14.25" customHeight="1"/>
    <row r="2196" ht="14.25" customHeight="1"/>
    <row r="2197" ht="14.25" customHeight="1"/>
    <row r="2198" ht="14.25" customHeight="1"/>
    <row r="2199" ht="14.25" customHeight="1"/>
    <row r="2200" ht="14.25" customHeight="1"/>
    <row r="2201" ht="14.25" customHeight="1"/>
    <row r="2202" ht="14.25" customHeight="1"/>
    <row r="2203" ht="14.25" customHeight="1"/>
    <row r="2204" ht="14.25" customHeight="1"/>
    <row r="2205" ht="14.25" customHeight="1"/>
    <row r="2206" ht="14.25" customHeight="1"/>
    <row r="2207" ht="14.25" customHeight="1"/>
    <row r="2208" ht="14.25" customHeight="1"/>
    <row r="2209" ht="14.25" customHeight="1"/>
    <row r="2210" ht="14.25" customHeight="1"/>
    <row r="2211" ht="14.25" customHeight="1"/>
    <row r="2212" ht="14.25" customHeight="1"/>
    <row r="2213" ht="14.25" customHeight="1"/>
    <row r="2214" ht="14.25" customHeight="1"/>
    <row r="2215" ht="14.25" customHeight="1"/>
    <row r="2216" ht="14.25" customHeight="1"/>
    <row r="2217" ht="14.25" customHeight="1"/>
    <row r="2218" ht="14.25" customHeight="1"/>
    <row r="2219" ht="14.25" customHeight="1"/>
    <row r="2220" ht="14.25" customHeight="1"/>
    <row r="2221" ht="14.25" customHeight="1"/>
    <row r="2222" ht="14.25" customHeight="1"/>
    <row r="2223" ht="14.25" customHeight="1"/>
    <row r="2224" ht="14.25" customHeight="1"/>
    <row r="2225" ht="14.25" customHeight="1"/>
    <row r="2226" ht="14.25" customHeight="1"/>
    <row r="2227" ht="14.25" customHeight="1"/>
    <row r="2228" ht="14.25" customHeight="1"/>
    <row r="2229" ht="14.25" customHeight="1"/>
    <row r="2230" ht="14.25" customHeight="1"/>
    <row r="2231" ht="14.25" customHeight="1"/>
    <row r="2232" ht="14.25" customHeight="1"/>
    <row r="2233" ht="14.25" customHeight="1"/>
    <row r="2234" ht="14.25" customHeight="1"/>
    <row r="2235" ht="14.25" customHeight="1"/>
    <row r="2236" ht="14.25" customHeight="1"/>
    <row r="2237" ht="14.25" customHeight="1"/>
    <row r="2238" ht="14.25" customHeight="1"/>
    <row r="2239" ht="14.25" customHeight="1"/>
    <row r="2240" ht="14.25" customHeight="1"/>
    <row r="2241" ht="14.25" customHeight="1"/>
    <row r="2242" ht="14.25" customHeight="1"/>
    <row r="2243" ht="14.25" customHeight="1"/>
    <row r="2244" ht="14.25" customHeight="1"/>
    <row r="2245" ht="14.25" customHeight="1"/>
    <row r="2246" ht="14.25" customHeight="1"/>
    <row r="2247" ht="14.25" customHeight="1"/>
    <row r="2248" ht="14.25" customHeight="1"/>
    <row r="2249" ht="14.25" customHeight="1"/>
    <row r="2250" ht="14.25" customHeight="1"/>
    <row r="2251" ht="14.25" customHeight="1"/>
    <row r="2252" ht="14.25" customHeight="1"/>
    <row r="2253" ht="14.25" customHeight="1"/>
    <row r="2254" ht="14.25" customHeight="1"/>
    <row r="2255" ht="14.25" customHeight="1"/>
    <row r="2256" ht="14.25" customHeight="1"/>
    <row r="2257" ht="14.25" customHeight="1"/>
    <row r="2258" ht="14.25" customHeight="1"/>
    <row r="2259" ht="14.25" customHeight="1"/>
    <row r="2260" ht="14.25" customHeight="1"/>
    <row r="2261" ht="14.25" customHeight="1"/>
    <row r="2262" ht="14.25" customHeight="1"/>
    <row r="2263" ht="14.25" customHeight="1"/>
    <row r="2264" ht="14.25" customHeight="1"/>
    <row r="2265" ht="14.25" customHeight="1"/>
    <row r="2266" ht="14.25" customHeight="1"/>
    <row r="2267" ht="14.25" customHeight="1"/>
    <row r="2268" ht="14.25" customHeight="1"/>
    <row r="2269" ht="14.25" customHeight="1"/>
    <row r="2270" ht="14.25" customHeight="1"/>
    <row r="2271" ht="14.25" customHeight="1"/>
    <row r="2272" ht="14.25" customHeight="1"/>
    <row r="2273" ht="14.25" customHeight="1"/>
    <row r="2274" ht="14.25" customHeight="1"/>
    <row r="2275" ht="14.25" customHeight="1"/>
    <row r="2276" ht="14.25" customHeight="1"/>
    <row r="2277" ht="14.25" customHeight="1"/>
    <row r="2278" ht="14.25" customHeight="1"/>
    <row r="2279" ht="14.25" customHeight="1"/>
    <row r="2280" ht="14.25" customHeight="1"/>
    <row r="2281" ht="14.25" customHeight="1"/>
    <row r="2282" ht="14.25" customHeight="1"/>
    <row r="2283" ht="14.25" customHeight="1"/>
    <row r="2284" ht="14.25" customHeight="1"/>
    <row r="2285" ht="14.25" customHeight="1"/>
    <row r="2286" ht="14.25" customHeight="1"/>
    <row r="2287" ht="14.25" customHeight="1"/>
    <row r="2288" ht="14.25" customHeight="1"/>
    <row r="2289" ht="14.25" customHeight="1"/>
    <row r="2290" ht="14.25" customHeight="1"/>
    <row r="2291" ht="14.25" customHeight="1"/>
    <row r="2292" ht="14.25" customHeight="1"/>
    <row r="2293" ht="14.25" customHeight="1"/>
    <row r="2294" ht="14.25" customHeight="1"/>
    <row r="2295" ht="14.25" customHeight="1"/>
    <row r="2296" ht="14.25" customHeight="1"/>
    <row r="2297" ht="14.25" customHeight="1"/>
    <row r="2298" ht="14.25" customHeight="1"/>
    <row r="2299" ht="14.25" customHeight="1"/>
    <row r="2300" ht="14.25" customHeight="1"/>
    <row r="2301" ht="14.25" customHeight="1"/>
    <row r="2302" ht="14.25" customHeight="1"/>
    <row r="2303" ht="14.25" customHeight="1"/>
    <row r="2304" ht="14.25" customHeight="1"/>
    <row r="2305" ht="14.25" customHeight="1"/>
    <row r="2306" ht="14.25" customHeight="1"/>
    <row r="2307" ht="14.25" customHeight="1"/>
    <row r="2308" ht="14.25" customHeight="1"/>
    <row r="2309" ht="14.25" customHeight="1"/>
    <row r="2310" ht="14.25" customHeight="1"/>
    <row r="2311" ht="14.25" customHeight="1"/>
    <row r="2312" ht="14.25" customHeight="1"/>
    <row r="2313" ht="14.25" customHeight="1"/>
    <row r="2314" ht="14.25" customHeight="1"/>
    <row r="2315" ht="14.25" customHeight="1"/>
    <row r="2316" ht="14.25" customHeight="1"/>
    <row r="2317" ht="14.25" customHeight="1"/>
    <row r="2318" ht="14.25" customHeight="1"/>
    <row r="2319" ht="14.25" customHeight="1"/>
    <row r="2320" ht="14.25" customHeight="1"/>
    <row r="2321" ht="14.25" customHeight="1"/>
    <row r="2322" ht="14.25" customHeight="1"/>
    <row r="2323" ht="14.25" customHeight="1"/>
    <row r="2324" ht="14.25" customHeight="1"/>
    <row r="2325" ht="14.25" customHeight="1"/>
    <row r="2326" ht="14.25" customHeight="1"/>
    <row r="2327" ht="14.25" customHeight="1"/>
    <row r="2328" ht="14.25" customHeight="1"/>
    <row r="2329" ht="14.25" customHeight="1"/>
    <row r="2330" ht="14.25" customHeight="1"/>
    <row r="2331" ht="14.25" customHeight="1"/>
    <row r="2332" ht="14.25" customHeight="1"/>
    <row r="2333" ht="14.25" customHeight="1"/>
    <row r="2334" ht="14.25" customHeight="1"/>
    <row r="2335" ht="14.25" customHeight="1"/>
    <row r="2336" ht="14.25" customHeight="1"/>
    <row r="2337" ht="14.25" customHeight="1"/>
    <row r="2338" ht="14.25" customHeight="1"/>
    <row r="2339" ht="14.25" customHeight="1"/>
    <row r="2340" ht="14.25" customHeight="1"/>
    <row r="2341" ht="14.25" customHeight="1"/>
    <row r="2342" ht="14.25" customHeight="1"/>
    <row r="2343" ht="14.25" customHeight="1"/>
    <row r="2344" ht="14.25" customHeight="1"/>
    <row r="2345" ht="14.25" customHeight="1"/>
    <row r="2346" ht="14.25" customHeight="1"/>
    <row r="2347" ht="14.25" customHeight="1"/>
    <row r="2348" ht="14.25" customHeight="1"/>
    <row r="2349" ht="14.25" customHeight="1"/>
    <row r="2350" ht="14.25" customHeight="1"/>
    <row r="2351" ht="14.25" customHeight="1"/>
    <row r="2352" ht="14.25" customHeight="1"/>
    <row r="2353" ht="14.25" customHeight="1"/>
    <row r="2354" ht="14.25" customHeight="1"/>
    <row r="2355" ht="14.25" customHeight="1"/>
    <row r="2356" ht="14.25" customHeight="1"/>
    <row r="2357" ht="14.25" customHeight="1"/>
    <row r="2358" ht="14.25" customHeight="1"/>
    <row r="2359" ht="14.25" customHeight="1"/>
    <row r="2360" ht="14.25" customHeight="1"/>
    <row r="2361" ht="14.25" customHeight="1"/>
    <row r="2362" ht="14.25" customHeight="1"/>
    <row r="2363" ht="14.25" customHeight="1"/>
    <row r="2364" ht="14.25" customHeight="1"/>
    <row r="2365" ht="14.25" customHeight="1"/>
    <row r="2366" ht="14.25" customHeight="1"/>
    <row r="2367" ht="14.25" customHeight="1"/>
    <row r="2368" ht="14.25" customHeight="1"/>
    <row r="2369" ht="14.25" customHeight="1"/>
    <row r="2370" ht="14.25" customHeight="1"/>
    <row r="2371" ht="14.25" customHeight="1"/>
    <row r="2372" ht="14.25" customHeight="1"/>
    <row r="2373" ht="14.25" customHeight="1"/>
    <row r="2374" ht="14.25" customHeight="1"/>
    <row r="2375" ht="14.25" customHeight="1"/>
    <row r="2376" ht="14.25" customHeight="1"/>
    <row r="2377" ht="14.25" customHeight="1"/>
    <row r="2378" ht="14.25" customHeight="1"/>
    <row r="2379" ht="14.25" customHeight="1"/>
    <row r="2380" ht="14.25" customHeight="1"/>
    <row r="2381" ht="14.25" customHeight="1"/>
    <row r="2382" ht="14.25" customHeight="1"/>
    <row r="2383" ht="14.25" customHeight="1"/>
    <row r="2384" ht="14.25" customHeight="1"/>
    <row r="2385" ht="14.25" customHeight="1"/>
    <row r="2386" ht="14.25" customHeight="1"/>
    <row r="2387" ht="14.25" customHeight="1"/>
    <row r="2388" ht="14.25" customHeight="1"/>
    <row r="2389" ht="14.25" customHeight="1"/>
    <row r="2390" ht="14.25" customHeight="1"/>
    <row r="2391" ht="14.25" customHeight="1"/>
    <row r="2392" ht="14.25" customHeight="1"/>
    <row r="2393" ht="14.25" customHeight="1"/>
    <row r="2394" ht="14.25" customHeight="1"/>
    <row r="2395" ht="14.25" customHeight="1"/>
    <row r="2396" ht="14.25" customHeight="1"/>
    <row r="2397" ht="14.25" customHeight="1"/>
    <row r="2398" ht="14.25" customHeight="1"/>
    <row r="2399" ht="14.25" customHeight="1"/>
    <row r="2400" ht="14.25" customHeight="1"/>
    <row r="2401" ht="14.25" customHeight="1"/>
    <row r="2402" ht="14.25" customHeight="1"/>
    <row r="2403" ht="14.25" customHeight="1"/>
    <row r="2404" ht="14.25" customHeight="1"/>
    <row r="2405" ht="14.25" customHeight="1"/>
    <row r="2406" ht="14.25" customHeight="1"/>
    <row r="2407" ht="14.25" customHeight="1"/>
    <row r="2408" ht="14.25" customHeight="1"/>
    <row r="2409" ht="14.25" customHeight="1"/>
    <row r="2410" ht="14.25" customHeight="1"/>
    <row r="2411" ht="14.25" customHeight="1"/>
    <row r="2412" ht="14.25" customHeight="1"/>
    <row r="2413" ht="14.25" customHeight="1"/>
    <row r="2414" ht="14.25" customHeight="1"/>
    <row r="2415" ht="14.25" customHeight="1"/>
    <row r="2416" ht="14.25" customHeight="1"/>
    <row r="2417" ht="14.25" customHeight="1"/>
    <row r="2418" ht="14.25" customHeight="1"/>
    <row r="2419" ht="14.25" customHeight="1"/>
    <row r="2420" ht="14.25" customHeight="1"/>
    <row r="2421" ht="14.25" customHeight="1"/>
    <row r="2422" ht="14.25" customHeight="1"/>
    <row r="2423" ht="14.25" customHeight="1"/>
    <row r="2424" ht="14.25" customHeight="1"/>
    <row r="2425" ht="14.25" customHeight="1"/>
    <row r="2426" ht="14.25" customHeight="1"/>
    <row r="2427" ht="14.25" customHeight="1"/>
    <row r="2428" ht="14.25" customHeight="1"/>
    <row r="2429" ht="14.25" customHeight="1"/>
    <row r="2430" ht="14.25" customHeight="1"/>
    <row r="2431" ht="14.25" customHeight="1"/>
    <row r="2432" ht="14.25" customHeight="1"/>
    <row r="2433" ht="14.25" customHeight="1"/>
    <row r="2434" ht="14.25" customHeight="1"/>
    <row r="2435" ht="14.25" customHeight="1"/>
    <row r="2436" ht="14.25" customHeight="1"/>
    <row r="2437" ht="14.25" customHeight="1"/>
    <row r="2438" ht="14.25" customHeight="1"/>
    <row r="2439" ht="14.25" customHeight="1"/>
    <row r="2440" ht="14.25" customHeight="1"/>
    <row r="2441" ht="14.25" customHeight="1"/>
    <row r="2442" ht="14.25" customHeight="1"/>
    <row r="2443" ht="14.25" customHeight="1"/>
    <row r="2444" ht="14.25" customHeight="1"/>
    <row r="2445" ht="14.25" customHeight="1"/>
    <row r="2446" ht="14.25" customHeight="1"/>
    <row r="2447" ht="14.25" customHeight="1"/>
    <row r="2448" ht="14.25" customHeight="1"/>
    <row r="2449" ht="14.25" customHeight="1"/>
    <row r="2450" ht="14.25" customHeight="1"/>
    <row r="2451" ht="14.25" customHeight="1"/>
    <row r="2452" ht="14.25" customHeight="1"/>
    <row r="2453" ht="14.25" customHeight="1"/>
    <row r="2454" ht="14.25" customHeight="1"/>
    <row r="2455" ht="14.25" customHeight="1"/>
    <row r="2456" ht="14.25" customHeight="1"/>
    <row r="2457" ht="14.25" customHeight="1"/>
    <row r="2458" ht="14.25" customHeight="1"/>
    <row r="2459" ht="14.25" customHeight="1"/>
    <row r="2460" ht="14.25" customHeight="1"/>
    <row r="2461" ht="14.25" customHeight="1"/>
    <row r="2462" ht="14.25" customHeight="1"/>
    <row r="2463" ht="14.25" customHeight="1"/>
    <row r="2464" ht="14.25" customHeight="1"/>
    <row r="2465" ht="14.25" customHeight="1"/>
    <row r="2466" ht="14.25" customHeight="1"/>
    <row r="2467" ht="14.25" customHeight="1"/>
    <row r="2468" ht="14.25" customHeight="1"/>
    <row r="2469" ht="14.25" customHeight="1"/>
    <row r="2470" ht="14.25" customHeight="1"/>
    <row r="2471" ht="14.25" customHeight="1"/>
    <row r="2472" ht="14.25" customHeight="1"/>
    <row r="2473" ht="14.25" customHeight="1"/>
    <row r="2474" ht="14.25" customHeight="1"/>
    <row r="2475" ht="14.25" customHeight="1"/>
    <row r="2476" ht="14.25" customHeight="1"/>
    <row r="2477" ht="14.25" customHeight="1"/>
    <row r="2478" ht="14.25" customHeight="1"/>
    <row r="2479" ht="14.25" customHeight="1"/>
    <row r="2480" ht="14.25" customHeight="1"/>
    <row r="2481" ht="14.25" customHeight="1"/>
    <row r="2482" ht="14.25" customHeight="1"/>
    <row r="2483" ht="14.25" customHeight="1"/>
    <row r="2484" ht="14.25" customHeight="1"/>
    <row r="2485" ht="14.25" customHeight="1"/>
    <row r="2486" ht="14.25" customHeight="1"/>
    <row r="2487" ht="14.25" customHeight="1"/>
    <row r="2488" ht="14.25" customHeight="1"/>
    <row r="2489" ht="14.25" customHeight="1"/>
    <row r="2490" ht="14.25" customHeight="1"/>
    <row r="2491" ht="14.25" customHeight="1"/>
    <row r="2492" ht="14.25" customHeight="1"/>
    <row r="2493" ht="14.25" customHeight="1"/>
    <row r="2494" ht="14.25" customHeight="1"/>
    <row r="2495" ht="14.25" customHeight="1"/>
    <row r="2496" ht="14.25" customHeight="1"/>
    <row r="2497" ht="14.25" customHeight="1"/>
    <row r="2498" ht="14.25" customHeight="1"/>
    <row r="2499" ht="14.25" customHeight="1"/>
    <row r="2500" ht="14.25" customHeight="1"/>
    <row r="2501" ht="14.25" customHeight="1"/>
    <row r="2502" ht="14.25" customHeight="1"/>
    <row r="2503" ht="14.25" customHeight="1"/>
    <row r="2504" ht="14.25" customHeight="1"/>
    <row r="2505" ht="14.25" customHeight="1"/>
    <row r="2506" ht="14.25" customHeight="1"/>
    <row r="2507" ht="14.25" customHeight="1"/>
    <row r="2508" ht="14.25" customHeight="1"/>
    <row r="2509" ht="14.25" customHeight="1"/>
    <row r="2510" ht="14.25" customHeight="1"/>
    <row r="2511" ht="14.25" customHeight="1"/>
    <row r="2512" ht="14.25" customHeight="1"/>
    <row r="2513" ht="14.25" customHeight="1"/>
    <row r="2514" ht="14.25" customHeight="1"/>
    <row r="2515" ht="14.25" customHeight="1"/>
    <row r="2516" ht="14.25" customHeight="1"/>
    <row r="2517" ht="14.25" customHeight="1"/>
    <row r="2518" ht="14.25" customHeight="1"/>
    <row r="2519" ht="14.25" customHeight="1"/>
    <row r="2520" ht="14.25" customHeight="1"/>
    <row r="2521" ht="14.25" customHeight="1"/>
    <row r="2522" ht="14.25" customHeight="1"/>
    <row r="2523" ht="14.25" customHeight="1"/>
    <row r="2524" ht="14.25" customHeight="1"/>
    <row r="2525" ht="14.25" customHeight="1"/>
    <row r="2526" ht="14.25" customHeight="1"/>
    <row r="2527" ht="14.25" customHeight="1"/>
    <row r="2528" ht="14.25" customHeight="1"/>
    <row r="2529" ht="14.25" customHeight="1"/>
    <row r="2530" ht="14.25" customHeight="1"/>
    <row r="2531" ht="14.25" customHeight="1"/>
    <row r="2532" ht="14.25" customHeight="1"/>
    <row r="2533" ht="14.25" customHeight="1"/>
    <row r="2534" ht="14.25" customHeight="1"/>
    <row r="2535" ht="14.25" customHeight="1"/>
    <row r="2536" ht="14.25" customHeight="1"/>
    <row r="2537" ht="14.25" customHeight="1"/>
    <row r="2538" ht="14.25" customHeight="1"/>
    <row r="2539" ht="14.25" customHeight="1"/>
    <row r="2540" ht="14.25" customHeight="1"/>
    <row r="2541" ht="14.25" customHeight="1"/>
    <row r="2542" ht="14.25" customHeight="1"/>
    <row r="2543" ht="14.25" customHeight="1"/>
    <row r="2544" ht="14.25" customHeight="1"/>
    <row r="2545" ht="14.25" customHeight="1"/>
    <row r="2546" ht="14.25" customHeight="1"/>
    <row r="2547" ht="14.25" customHeight="1"/>
    <row r="2548" ht="14.25" customHeight="1"/>
    <row r="2549" ht="14.25" customHeight="1"/>
    <row r="2550" ht="14.25" customHeight="1"/>
    <row r="2551" ht="14.25" customHeight="1"/>
    <row r="2552" ht="14.25" customHeight="1"/>
    <row r="2553" ht="14.25" customHeight="1"/>
    <row r="2554" ht="14.25" customHeight="1"/>
    <row r="2555" ht="14.25" customHeight="1"/>
    <row r="2556" ht="14.25" customHeight="1"/>
    <row r="2557" ht="14.25" customHeight="1"/>
    <row r="2558" ht="14.25" customHeight="1"/>
    <row r="2559" ht="14.25" customHeight="1"/>
    <row r="2560" ht="14.25" customHeight="1"/>
    <row r="2561" ht="14.25" customHeight="1"/>
    <row r="2562" ht="14.25" customHeight="1"/>
    <row r="2563" ht="14.25" customHeight="1"/>
    <row r="2564" ht="14.25" customHeight="1"/>
    <row r="2565" ht="14.25" customHeight="1"/>
    <row r="2566" ht="14.25" customHeight="1"/>
    <row r="2567" ht="14.25" customHeight="1"/>
    <row r="2568" ht="14.25" customHeight="1"/>
    <row r="2569" ht="14.25" customHeight="1"/>
    <row r="2570" ht="14.25" customHeight="1"/>
    <row r="2571" ht="14.25" customHeight="1"/>
    <row r="2572" ht="14.25" customHeight="1"/>
    <row r="2573" ht="14.25" customHeight="1"/>
    <row r="2574" ht="14.25" customHeight="1"/>
    <row r="2575" ht="14.25" customHeight="1"/>
    <row r="2576" ht="14.25" customHeight="1"/>
    <row r="2577" ht="14.25" customHeight="1"/>
    <row r="2578" ht="14.25" customHeight="1"/>
    <row r="2579" ht="14.25" customHeight="1"/>
    <row r="2580" ht="14.25" customHeight="1"/>
    <row r="2581" ht="14.25" customHeight="1"/>
    <row r="2582" ht="14.25" customHeight="1"/>
    <row r="2583" ht="14.25" customHeight="1"/>
    <row r="2584" ht="14.25" customHeight="1"/>
    <row r="2585" ht="14.25" customHeight="1"/>
    <row r="2586" ht="14.25" customHeight="1"/>
    <row r="2587" ht="14.25" customHeight="1"/>
    <row r="2588" ht="14.25" customHeight="1"/>
    <row r="2589" ht="14.25" customHeight="1"/>
    <row r="2590" ht="14.25" customHeight="1"/>
    <row r="2591" ht="14.25" customHeight="1"/>
    <row r="2592" ht="14.25" customHeight="1"/>
    <row r="2593" ht="14.25" customHeight="1"/>
    <row r="2594" ht="14.25" customHeight="1"/>
    <row r="2595" ht="14.25" customHeight="1"/>
    <row r="2596" ht="14.25" customHeight="1"/>
    <row r="2597" ht="14.25" customHeight="1"/>
    <row r="2598" ht="14.25" customHeight="1"/>
    <row r="2599" ht="14.25" customHeight="1"/>
    <row r="2600" ht="14.25" customHeight="1"/>
    <row r="2601" ht="14.25" customHeight="1"/>
    <row r="2602" ht="14.25" customHeight="1"/>
    <row r="2603" ht="14.25" customHeight="1"/>
    <row r="2604" ht="14.25" customHeight="1"/>
    <row r="2605" ht="14.25" customHeight="1"/>
    <row r="2606" ht="14.25" customHeight="1"/>
    <row r="2607" ht="14.25" customHeight="1"/>
    <row r="2608" ht="14.25" customHeight="1"/>
    <row r="2609" ht="14.25" customHeight="1"/>
    <row r="2610" ht="14.25" customHeight="1"/>
    <row r="2611" ht="14.25" customHeight="1"/>
    <row r="2612" ht="14.25" customHeight="1"/>
    <row r="2613" ht="14.25" customHeight="1"/>
    <row r="2614" ht="14.25" customHeight="1"/>
    <row r="2615" ht="14.25" customHeight="1"/>
    <row r="2616" ht="14.25" customHeight="1"/>
    <row r="2617" ht="14.25" customHeight="1"/>
    <row r="2618" ht="14.25" customHeight="1"/>
    <row r="2619" ht="14.25" customHeight="1"/>
    <row r="2620" ht="14.25" customHeight="1"/>
    <row r="2621" ht="14.25" customHeight="1"/>
    <row r="2622" ht="14.25" customHeight="1"/>
    <row r="2623" ht="14.25" customHeight="1"/>
    <row r="2624" ht="14.25" customHeight="1"/>
    <row r="2625" ht="14.25" customHeight="1"/>
    <row r="2626" ht="14.25" customHeight="1"/>
    <row r="2627" ht="14.25" customHeight="1"/>
    <row r="2628" ht="14.25" customHeight="1"/>
    <row r="2629" ht="14.25" customHeight="1"/>
    <row r="2630" ht="14.25" customHeight="1"/>
    <row r="2631" ht="14.25" customHeight="1"/>
    <row r="2632" ht="14.25" customHeight="1"/>
    <row r="2633" ht="14.25" customHeight="1"/>
    <row r="2634" ht="14.25" customHeight="1"/>
    <row r="2635" ht="14.25" customHeight="1"/>
    <row r="2636" ht="14.25" customHeight="1"/>
    <row r="2637" ht="14.25" customHeight="1"/>
    <row r="2638" ht="14.25" customHeight="1"/>
    <row r="2639" ht="14.25" customHeight="1"/>
    <row r="2640" ht="14.25" customHeight="1"/>
    <row r="2641" ht="14.25" customHeight="1"/>
    <row r="2642" ht="14.25" customHeight="1"/>
    <row r="2643" ht="14.25" customHeight="1"/>
    <row r="2644" ht="14.25" customHeight="1"/>
    <row r="2645" ht="14.25" customHeight="1"/>
    <row r="2646" ht="14.25" customHeight="1"/>
    <row r="2647" ht="14.25" customHeight="1"/>
    <row r="2648" ht="14.25" customHeight="1"/>
    <row r="2649" ht="14.25" customHeight="1"/>
    <row r="2650" ht="14.25" customHeight="1"/>
    <row r="2651" ht="14.25" customHeight="1"/>
    <row r="2652" ht="14.25" customHeight="1"/>
    <row r="2653" ht="14.25" customHeight="1"/>
    <row r="2654" ht="14.25" customHeight="1"/>
    <row r="2655" ht="14.25" customHeight="1"/>
    <row r="2656" ht="14.25" customHeight="1"/>
    <row r="2657" ht="14.25" customHeight="1"/>
    <row r="2658" ht="14.25" customHeight="1"/>
    <row r="2659" ht="14.25" customHeight="1"/>
    <row r="2660" ht="14.25" customHeight="1"/>
    <row r="2661" ht="14.25" customHeight="1"/>
    <row r="2662" ht="14.25" customHeight="1"/>
    <row r="2663" ht="14.25" customHeight="1"/>
    <row r="2664" ht="14.25" customHeight="1"/>
    <row r="2665" ht="14.25" customHeight="1"/>
    <row r="2666" ht="14.25" customHeight="1"/>
    <row r="2667" ht="14.25" customHeight="1"/>
    <row r="2668" ht="14.25" customHeight="1"/>
    <row r="2669" ht="14.25" customHeight="1"/>
    <row r="2670" ht="14.25" customHeight="1"/>
    <row r="2671" ht="14.25" customHeight="1"/>
    <row r="2672" ht="14.25" customHeight="1"/>
    <row r="2673" ht="14.25" customHeight="1"/>
    <row r="2674" ht="14.25" customHeight="1"/>
    <row r="2675" ht="14.25" customHeight="1"/>
    <row r="2676" ht="14.25" customHeight="1"/>
    <row r="2677" ht="14.25" customHeight="1"/>
    <row r="2678" ht="14.25" customHeight="1"/>
    <row r="2679" ht="14.25" customHeight="1"/>
    <row r="2680" ht="14.25" customHeight="1"/>
    <row r="2681" ht="14.25" customHeight="1"/>
    <row r="2682" ht="14.25" customHeight="1"/>
    <row r="2683" ht="14.25" customHeight="1"/>
    <row r="2684" ht="14.25" customHeight="1"/>
    <row r="2685" ht="14.25" customHeight="1"/>
    <row r="2686" ht="14.25" customHeight="1"/>
    <row r="2687" ht="14.25" customHeight="1"/>
    <row r="2688" ht="14.25" customHeight="1"/>
    <row r="2689" ht="14.25" customHeight="1"/>
    <row r="2690" ht="14.25" customHeight="1"/>
    <row r="2691" ht="14.25" customHeight="1"/>
    <row r="2692" ht="14.25" customHeight="1"/>
    <row r="2693" ht="14.25" customHeight="1"/>
    <row r="2694" ht="14.25" customHeight="1"/>
    <row r="2695" ht="14.25" customHeight="1"/>
    <row r="2696" ht="14.25" customHeight="1"/>
    <row r="2697" ht="14.25" customHeight="1"/>
    <row r="2698" ht="14.25" customHeight="1"/>
    <row r="2699" ht="14.25" customHeight="1"/>
    <row r="2700" ht="14.25" customHeight="1"/>
    <row r="2701" ht="14.25" customHeight="1"/>
    <row r="2702" ht="14.25" customHeight="1"/>
    <row r="2703" ht="14.25" customHeight="1"/>
    <row r="2704" ht="14.25" customHeight="1"/>
    <row r="2705" ht="14.25" customHeight="1"/>
    <row r="2706" ht="14.25" customHeight="1"/>
    <row r="2707" ht="14.25" customHeight="1"/>
    <row r="2708" ht="14.25" customHeight="1"/>
    <row r="2709" ht="14.25" customHeight="1"/>
    <row r="2710" ht="14.25" customHeight="1"/>
    <row r="2711" ht="14.25" customHeight="1"/>
    <row r="2712" ht="14.25" customHeight="1"/>
    <row r="2713" ht="14.25" customHeight="1"/>
    <row r="2714" ht="14.25" customHeight="1"/>
    <row r="2715" ht="14.25" customHeight="1"/>
    <row r="2716" ht="14.25" customHeight="1"/>
    <row r="2717" ht="14.25" customHeight="1"/>
    <row r="2718" ht="14.25" customHeight="1"/>
    <row r="2719" ht="14.25" customHeight="1"/>
    <row r="2720" ht="14.25" customHeight="1"/>
    <row r="2721" ht="14.25" customHeight="1"/>
    <row r="2722" ht="14.25" customHeight="1"/>
    <row r="2723" ht="14.25" customHeight="1"/>
    <row r="2724" ht="14.25" customHeight="1"/>
    <row r="2725" ht="14.25" customHeight="1"/>
    <row r="2726" ht="14.25" customHeight="1"/>
    <row r="2727" ht="14.25" customHeight="1"/>
    <row r="2728" ht="14.25" customHeight="1"/>
    <row r="2729" ht="14.25" customHeight="1"/>
    <row r="2730" ht="14.25" customHeight="1"/>
    <row r="2731" ht="14.25" customHeight="1"/>
    <row r="2732" ht="14.25" customHeight="1"/>
    <row r="2733" ht="14.25" customHeight="1"/>
    <row r="2734" ht="14.25" customHeight="1"/>
    <row r="2735" ht="14.25" customHeight="1"/>
    <row r="2736" ht="14.25" customHeight="1"/>
    <row r="2737" ht="14.25" customHeight="1"/>
    <row r="2738" ht="14.25" customHeight="1"/>
    <row r="2739" ht="14.25" customHeight="1"/>
    <row r="2740" ht="14.25" customHeight="1"/>
    <row r="2741" ht="14.25" customHeight="1"/>
    <row r="2742" ht="14.25" customHeight="1"/>
    <row r="2743" ht="14.25" customHeight="1"/>
    <row r="2744" ht="14.25" customHeight="1"/>
    <row r="2745" ht="14.25" customHeight="1"/>
    <row r="2746" ht="14.25" customHeight="1"/>
    <row r="2747" ht="14.25" customHeight="1"/>
    <row r="2748" ht="14.25" customHeight="1"/>
    <row r="2749" ht="14.25" customHeight="1"/>
    <row r="2750" ht="14.25" customHeight="1"/>
    <row r="2751" ht="14.25" customHeight="1"/>
    <row r="2752" ht="14.25" customHeight="1"/>
    <row r="2753" ht="14.25" customHeight="1"/>
    <row r="2754" ht="14.25" customHeight="1"/>
    <row r="2755" ht="14.25" customHeight="1"/>
    <row r="2756" ht="14.25" customHeight="1"/>
    <row r="2757" ht="14.25" customHeight="1"/>
    <row r="2758" ht="14.25" customHeight="1"/>
    <row r="2759" ht="14.25" customHeight="1"/>
    <row r="2760" ht="14.25" customHeight="1"/>
    <row r="2761" ht="14.25" customHeight="1"/>
    <row r="2762" ht="14.25" customHeight="1"/>
    <row r="2763" ht="14.25" customHeight="1"/>
    <row r="2764" ht="14.25" customHeight="1"/>
    <row r="2765" ht="14.25" customHeight="1"/>
    <row r="2766" ht="14.25" customHeight="1"/>
    <row r="2767" ht="14.25" customHeight="1"/>
    <row r="2768" ht="14.25" customHeight="1"/>
    <row r="2769" ht="14.25" customHeight="1"/>
    <row r="2770" ht="14.25" customHeight="1"/>
    <row r="2771" ht="14.25" customHeight="1"/>
    <row r="2772" ht="14.25" customHeight="1"/>
    <row r="2773" ht="14.25" customHeight="1"/>
    <row r="2774" ht="14.25" customHeight="1"/>
    <row r="2775" ht="14.25" customHeight="1"/>
    <row r="2776" ht="14.25" customHeight="1"/>
    <row r="2777" ht="14.25" customHeight="1"/>
    <row r="2778" ht="14.25" customHeight="1"/>
    <row r="2779" ht="14.25" customHeight="1"/>
    <row r="2780" ht="14.25" customHeight="1"/>
    <row r="2781" ht="14.25" customHeight="1"/>
    <row r="2782" ht="14.25" customHeight="1"/>
    <row r="2783" ht="14.25" customHeight="1"/>
    <row r="2784" ht="14.25" customHeight="1"/>
    <row r="2785" ht="14.25" customHeight="1"/>
    <row r="2786" ht="14.25" customHeight="1"/>
    <row r="2787" ht="14.25" customHeight="1"/>
    <row r="2788" ht="14.25" customHeight="1"/>
    <row r="2789" ht="14.25" customHeight="1"/>
    <row r="2790" ht="14.25" customHeight="1"/>
    <row r="2791" ht="14.25" customHeight="1"/>
    <row r="2792" ht="14.25" customHeight="1"/>
    <row r="2793" ht="14.25" customHeight="1"/>
    <row r="2794" ht="14.25" customHeight="1"/>
    <row r="2795" ht="14.25" customHeight="1"/>
    <row r="2796" ht="14.25" customHeight="1"/>
    <row r="2797" ht="14.25" customHeight="1"/>
    <row r="2798" ht="14.25" customHeight="1"/>
    <row r="2799" ht="14.25" customHeight="1"/>
    <row r="2800" ht="14.25" customHeight="1"/>
    <row r="2801" ht="14.25" customHeight="1"/>
    <row r="2802" ht="14.25" customHeight="1"/>
    <row r="2803" ht="14.25" customHeight="1"/>
    <row r="2804" ht="14.25" customHeight="1"/>
    <row r="2805" ht="14.25" customHeight="1"/>
    <row r="2806" ht="14.25" customHeight="1"/>
    <row r="2807" ht="14.25" customHeight="1"/>
    <row r="2808" ht="14.25" customHeight="1"/>
    <row r="2809" ht="14.25" customHeight="1"/>
    <row r="2810" ht="14.25" customHeight="1"/>
    <row r="2811" ht="14.25" customHeight="1"/>
    <row r="2812" ht="14.25" customHeight="1"/>
    <row r="2813" ht="14.25" customHeight="1"/>
    <row r="2814" ht="14.25" customHeight="1"/>
    <row r="2815" ht="14.25" customHeight="1"/>
    <row r="2816" ht="14.25" customHeight="1"/>
    <row r="2817" ht="14.25" customHeight="1"/>
    <row r="2818" ht="14.25" customHeight="1"/>
    <row r="2819" ht="14.25" customHeight="1"/>
    <row r="2820" ht="14.25" customHeight="1"/>
    <row r="2821" ht="14.25" customHeight="1"/>
    <row r="2822" ht="14.25" customHeight="1"/>
    <row r="2823" ht="14.25" customHeight="1"/>
    <row r="2824" ht="14.25" customHeight="1"/>
    <row r="2825" ht="14.25" customHeight="1"/>
    <row r="2826" ht="14.25" customHeight="1"/>
    <row r="2827" ht="14.25" customHeight="1"/>
    <row r="2828" ht="14.25" customHeight="1"/>
    <row r="2829" ht="14.25" customHeight="1"/>
    <row r="2830" ht="14.25" customHeight="1"/>
    <row r="2831" ht="14.25" customHeight="1"/>
    <row r="2832" ht="14.25" customHeight="1"/>
    <row r="2833" ht="14.25" customHeight="1"/>
    <row r="2834" ht="14.25" customHeight="1"/>
    <row r="2835" ht="14.25" customHeight="1"/>
    <row r="2836" ht="14.25" customHeight="1"/>
    <row r="2837" ht="14.25" customHeight="1"/>
    <row r="2838" ht="14.25" customHeight="1"/>
    <row r="2839" ht="14.25" customHeight="1"/>
    <row r="2840" ht="14.25" customHeight="1"/>
    <row r="2841" ht="14.25" customHeight="1"/>
    <row r="2842" ht="14.25" customHeight="1"/>
    <row r="2843" ht="14.25" customHeight="1"/>
    <row r="2844" ht="14.25" customHeight="1"/>
    <row r="2845" ht="14.25" customHeight="1"/>
    <row r="2846" ht="14.25" customHeight="1"/>
    <row r="2847" ht="14.25" customHeight="1"/>
    <row r="2848" ht="14.25" customHeight="1"/>
    <row r="2849" ht="14.25" customHeight="1"/>
    <row r="2850" ht="14.25" customHeight="1"/>
    <row r="2851" ht="14.25" customHeight="1"/>
    <row r="2852" ht="14.25" customHeight="1"/>
    <row r="2853" ht="14.25" customHeight="1"/>
    <row r="2854" ht="14.25" customHeight="1"/>
    <row r="2855" ht="14.25" customHeight="1"/>
    <row r="2856" ht="14.25" customHeight="1"/>
    <row r="2857" ht="14.25" customHeight="1"/>
    <row r="2858" ht="14.25" customHeight="1"/>
    <row r="2859" ht="14.25" customHeight="1"/>
    <row r="2860" ht="14.25" customHeight="1"/>
    <row r="2861" ht="14.25" customHeight="1"/>
    <row r="2862" ht="14.25" customHeight="1"/>
    <row r="2863" ht="14.25" customHeight="1"/>
    <row r="2864" ht="14.25" customHeight="1"/>
    <row r="2865" ht="14.25" customHeight="1"/>
    <row r="2866" ht="14.25" customHeight="1"/>
    <row r="2867" ht="14.25" customHeight="1"/>
    <row r="2868" ht="14.25" customHeight="1"/>
    <row r="2869" ht="14.25" customHeight="1"/>
    <row r="2870" ht="14.25" customHeight="1"/>
    <row r="2871" ht="14.25" customHeight="1"/>
    <row r="2872" ht="14.25" customHeight="1"/>
    <row r="2873" ht="14.25" customHeight="1"/>
    <row r="2874" ht="14.25" customHeight="1"/>
    <row r="2875" ht="14.25" customHeight="1"/>
    <row r="2876" ht="14.25" customHeight="1"/>
    <row r="2877" ht="14.25" customHeight="1"/>
    <row r="2878" ht="14.25" customHeight="1"/>
    <row r="2879" ht="14.25" customHeight="1"/>
    <row r="2880" ht="14.25" customHeight="1"/>
    <row r="2881" ht="14.25" customHeight="1"/>
    <row r="2882" ht="14.25" customHeight="1"/>
    <row r="2883" ht="14.25" customHeight="1"/>
    <row r="2884" ht="14.25" customHeight="1"/>
    <row r="2885" ht="14.25" customHeight="1"/>
    <row r="2886" ht="14.25" customHeight="1"/>
    <row r="2887" ht="14.25" customHeight="1"/>
    <row r="2888" ht="14.25" customHeight="1"/>
    <row r="2889" ht="14.25" customHeight="1"/>
    <row r="2890" ht="14.25" customHeight="1"/>
    <row r="2891" ht="14.25" customHeight="1"/>
    <row r="2892" ht="14.25" customHeight="1"/>
    <row r="2893" ht="14.25" customHeight="1"/>
    <row r="2894" ht="14.25" customHeight="1"/>
    <row r="2895" ht="14.25" customHeight="1"/>
    <row r="2896" ht="14.25" customHeight="1"/>
    <row r="2897" ht="14.25" customHeight="1"/>
    <row r="2898" ht="14.25" customHeight="1"/>
    <row r="2899" ht="14.25" customHeight="1"/>
    <row r="2900" ht="14.25" customHeight="1"/>
    <row r="2901" ht="14.25" customHeight="1"/>
    <row r="2902" ht="14.25" customHeight="1"/>
    <row r="2903" ht="14.25" customHeight="1"/>
    <row r="2904" ht="14.25" customHeight="1"/>
    <row r="2905" ht="14.25" customHeight="1"/>
    <row r="2906" ht="14.25" customHeight="1"/>
    <row r="2907" ht="14.25" customHeight="1"/>
    <row r="2908" ht="14.25" customHeight="1"/>
    <row r="2909" ht="14.25" customHeight="1"/>
    <row r="2910" ht="14.25" customHeight="1"/>
    <row r="2911" ht="14.25" customHeight="1"/>
    <row r="2912" ht="14.25" customHeight="1"/>
    <row r="2913" ht="14.25" customHeight="1"/>
    <row r="2914" ht="14.25" customHeight="1"/>
    <row r="2915" ht="14.25" customHeight="1"/>
    <row r="2916" ht="14.25" customHeight="1"/>
    <row r="2917" ht="14.25" customHeight="1"/>
    <row r="2918" ht="14.25" customHeight="1"/>
    <row r="2919" ht="14.25" customHeight="1"/>
    <row r="2920" ht="14.25" customHeight="1"/>
    <row r="2921" ht="14.25" customHeight="1"/>
    <row r="2922" ht="14.25" customHeight="1"/>
    <row r="2923" ht="14.25" customHeight="1"/>
    <row r="2924" ht="14.25" customHeight="1"/>
    <row r="2925" ht="14.25" customHeight="1"/>
    <row r="2926" ht="14.25" customHeight="1"/>
    <row r="2927" ht="14.25" customHeight="1"/>
    <row r="2928" ht="14.25" customHeight="1"/>
    <row r="2929" ht="14.25" customHeight="1"/>
    <row r="2930" ht="14.25" customHeight="1"/>
    <row r="2931" ht="14.25" customHeight="1"/>
    <row r="2932" ht="14.25" customHeight="1"/>
    <row r="2933" ht="14.25" customHeight="1"/>
    <row r="2934" ht="14.25" customHeight="1"/>
    <row r="2935" ht="14.25" customHeight="1"/>
    <row r="2936" ht="14.25" customHeight="1"/>
    <row r="2937" ht="14.25" customHeight="1"/>
    <row r="2938" ht="14.25" customHeight="1"/>
    <row r="2939" ht="14.25" customHeight="1"/>
    <row r="2940" ht="14.25" customHeight="1"/>
    <row r="2941" ht="14.25" customHeight="1"/>
    <row r="2942" ht="14.25" customHeight="1"/>
    <row r="2943" ht="14.25" customHeight="1"/>
    <row r="2944" ht="14.25" customHeight="1"/>
    <row r="2945" ht="14.25" customHeight="1"/>
    <row r="2946" ht="14.25" customHeight="1"/>
    <row r="2947" ht="14.25" customHeight="1"/>
    <row r="2948" ht="14.25" customHeight="1"/>
    <row r="2949" ht="14.25" customHeight="1"/>
    <row r="2950" ht="14.25" customHeight="1"/>
    <row r="2951" ht="14.25" customHeight="1"/>
    <row r="2952" ht="14.25" customHeight="1"/>
    <row r="2953" ht="14.25" customHeight="1"/>
    <row r="2954" ht="14.25" customHeight="1"/>
    <row r="2955" ht="14.25" customHeight="1"/>
    <row r="2956" ht="14.25" customHeight="1"/>
    <row r="2957" ht="14.25" customHeight="1"/>
    <row r="2958" ht="14.25" customHeight="1"/>
    <row r="2959" ht="14.25" customHeight="1"/>
    <row r="2960" ht="14.25" customHeight="1"/>
    <row r="2961" ht="14.25" customHeight="1"/>
    <row r="2962" ht="14.25" customHeight="1"/>
    <row r="2963" ht="14.25" customHeight="1"/>
    <row r="2964" ht="14.25" customHeight="1"/>
    <row r="2965" ht="14.25" customHeight="1"/>
    <row r="2966" ht="14.25" customHeight="1"/>
    <row r="2967" ht="14.25" customHeight="1"/>
    <row r="2968" ht="14.25" customHeight="1"/>
    <row r="2969" ht="14.25" customHeight="1"/>
    <row r="2970" ht="14.25" customHeight="1"/>
    <row r="2971" ht="14.25" customHeight="1"/>
    <row r="2972" ht="14.25" customHeight="1"/>
    <row r="2973" ht="14.25" customHeight="1"/>
    <row r="2974" ht="14.25" customHeight="1"/>
    <row r="2975" ht="14.25" customHeight="1"/>
    <row r="2976" ht="14.25" customHeight="1"/>
    <row r="2977" ht="14.25" customHeight="1"/>
    <row r="2978" ht="14.25" customHeight="1"/>
    <row r="2979" ht="14.25" customHeight="1"/>
    <row r="2980" ht="14.25" customHeight="1"/>
    <row r="2981" ht="14.25" customHeight="1"/>
    <row r="2982" ht="14.25" customHeight="1"/>
    <row r="2983" ht="14.25" customHeight="1"/>
    <row r="2984" ht="14.25" customHeight="1"/>
    <row r="2985" ht="14.25" customHeight="1"/>
    <row r="2986" ht="14.25" customHeight="1"/>
    <row r="2987" ht="14.25" customHeight="1"/>
    <row r="2988" ht="14.25" customHeight="1"/>
    <row r="2989" ht="14.25" customHeight="1"/>
    <row r="2990" ht="14.25" customHeight="1"/>
    <row r="2991" ht="14.25" customHeight="1"/>
    <row r="2992" ht="14.25" customHeight="1"/>
    <row r="2993" ht="14.25" customHeight="1"/>
    <row r="2994" ht="14.25" customHeight="1"/>
    <row r="2995" ht="14.25" customHeight="1"/>
    <row r="2996" ht="14.25" customHeight="1"/>
    <row r="2997" ht="14.25" customHeight="1"/>
    <row r="2998" ht="14.25" customHeight="1"/>
    <row r="2999" ht="14.25" customHeight="1"/>
    <row r="3000" ht="14.25" customHeight="1"/>
    <row r="3001" ht="14.25" customHeight="1"/>
    <row r="3002" ht="14.25" customHeight="1"/>
    <row r="3003" ht="14.25" customHeight="1"/>
    <row r="3004" ht="14.25" customHeight="1"/>
    <row r="3005" ht="14.25" customHeight="1"/>
    <row r="3006" ht="14.25" customHeight="1"/>
    <row r="3007" ht="14.25" customHeight="1"/>
    <row r="3008" ht="14.25" customHeight="1"/>
    <row r="3009" ht="14.25" customHeight="1"/>
    <row r="3010" ht="14.25" customHeight="1"/>
    <row r="3011" ht="14.25" customHeight="1"/>
    <row r="3012" ht="14.25" customHeight="1"/>
    <row r="3013" ht="14.25" customHeight="1"/>
    <row r="3014" ht="14.25" customHeight="1"/>
    <row r="3015" ht="14.25" customHeight="1"/>
    <row r="3016" ht="14.25" customHeight="1"/>
    <row r="3017" ht="14.25" customHeight="1"/>
    <row r="3018" ht="14.25" customHeight="1"/>
    <row r="3019" ht="14.25" customHeight="1"/>
    <row r="3020" ht="14.25" customHeight="1"/>
    <row r="3021" ht="14.25" customHeight="1"/>
    <row r="3022" ht="14.25" customHeight="1"/>
    <row r="3023" ht="14.25" customHeight="1"/>
    <row r="3024" ht="14.25" customHeight="1"/>
    <row r="3025" ht="14.25" customHeight="1"/>
    <row r="3026" ht="14.25" customHeight="1"/>
    <row r="3027" ht="14.25" customHeight="1"/>
    <row r="3028" ht="14.25" customHeight="1"/>
    <row r="3029" ht="14.25" customHeight="1"/>
    <row r="3030" ht="14.25" customHeight="1"/>
    <row r="3031" ht="14.25" customHeight="1"/>
    <row r="3032" ht="14.25" customHeight="1"/>
    <row r="3033" ht="14.25" customHeight="1"/>
    <row r="3034" ht="14.25" customHeight="1"/>
    <row r="3035" ht="14.25" customHeight="1"/>
    <row r="3036" ht="14.25" customHeight="1"/>
    <row r="3037" ht="14.25" customHeight="1"/>
    <row r="3038" ht="14.25" customHeight="1"/>
    <row r="3039" ht="14.25" customHeight="1"/>
    <row r="3040" ht="14.25" customHeight="1"/>
    <row r="3041" ht="14.25" customHeight="1"/>
    <row r="3042" ht="14.25" customHeight="1"/>
    <row r="3043" ht="14.25" customHeight="1"/>
    <row r="3044" ht="14.25" customHeight="1"/>
    <row r="3045" ht="14.25" customHeight="1"/>
    <row r="3046" ht="14.25" customHeight="1"/>
    <row r="3047" ht="14.25" customHeight="1"/>
    <row r="3048" ht="14.25" customHeight="1"/>
    <row r="3049" ht="14.25" customHeight="1"/>
    <row r="3050" ht="14.25" customHeight="1"/>
    <row r="3051" ht="14.25" customHeight="1"/>
    <row r="3052" ht="14.25" customHeight="1"/>
    <row r="3053" ht="14.25" customHeight="1"/>
    <row r="3054" ht="14.25" customHeight="1"/>
    <row r="3055" ht="14.25" customHeight="1"/>
    <row r="3056" ht="14.25" customHeight="1"/>
    <row r="3057" ht="14.25" customHeight="1"/>
    <row r="3058" ht="14.25" customHeight="1"/>
    <row r="3059" ht="14.25" customHeight="1"/>
    <row r="3060" ht="14.25" customHeight="1"/>
    <row r="3061" ht="14.25" customHeight="1"/>
    <row r="3062" ht="14.25" customHeight="1"/>
    <row r="3063" ht="14.25" customHeight="1"/>
    <row r="3064" ht="14.25" customHeight="1"/>
    <row r="3065" ht="14.25" customHeight="1"/>
    <row r="3066" ht="14.25" customHeight="1"/>
    <row r="3067" ht="14.25" customHeight="1"/>
    <row r="3068" ht="14.25" customHeight="1"/>
    <row r="3069" ht="14.25" customHeight="1"/>
    <row r="3070" ht="14.25" customHeight="1"/>
    <row r="3071" ht="14.25" customHeight="1"/>
    <row r="3072" ht="14.25" customHeight="1"/>
    <row r="3073" ht="14.25" customHeight="1"/>
    <row r="3074" ht="14.25" customHeight="1"/>
    <row r="3075" ht="14.25" customHeight="1"/>
    <row r="3076" ht="14.25" customHeight="1"/>
    <row r="3077" ht="14.25" customHeight="1"/>
    <row r="3078" ht="14.25" customHeight="1"/>
    <row r="3079" ht="14.25" customHeight="1"/>
    <row r="3080" ht="14.25" customHeight="1"/>
    <row r="3081" ht="14.25" customHeight="1"/>
    <row r="3082" ht="14.25" customHeight="1"/>
    <row r="3083" ht="14.25" customHeight="1"/>
    <row r="3084" ht="14.25" customHeight="1"/>
    <row r="3085" ht="14.25" customHeight="1"/>
    <row r="3086" ht="14.25" customHeight="1"/>
    <row r="3087" ht="14.25" customHeight="1"/>
    <row r="3088" ht="14.25" customHeight="1"/>
    <row r="3089" ht="14.25" customHeight="1"/>
    <row r="3090" ht="14.25" customHeight="1"/>
    <row r="3091" ht="14.25" customHeight="1"/>
    <row r="3092" ht="14.25" customHeight="1"/>
    <row r="3093" ht="14.25" customHeight="1"/>
    <row r="3094" ht="14.25" customHeight="1"/>
    <row r="3095" ht="14.25" customHeight="1"/>
    <row r="3096" ht="14.25" customHeight="1"/>
    <row r="3097" ht="14.25" customHeight="1"/>
    <row r="3098" ht="14.25" customHeight="1"/>
    <row r="3099" ht="14.25" customHeight="1"/>
    <row r="3100" ht="14.25" customHeight="1"/>
    <row r="3101" ht="14.25" customHeight="1"/>
    <row r="3102" ht="14.25" customHeight="1"/>
    <row r="3103" ht="14.25" customHeight="1"/>
    <row r="3104" ht="14.25" customHeight="1"/>
    <row r="3105" ht="14.25" customHeight="1"/>
    <row r="3106" ht="14.25" customHeight="1"/>
    <row r="3107" ht="14.25" customHeight="1"/>
    <row r="3108" ht="14.25" customHeight="1"/>
    <row r="3109" ht="14.25" customHeight="1"/>
    <row r="3110" ht="14.25" customHeight="1"/>
    <row r="3111" ht="14.25" customHeight="1"/>
    <row r="3112" ht="14.25" customHeight="1"/>
    <row r="3113" ht="14.25" customHeight="1"/>
    <row r="3114" ht="14.25" customHeight="1"/>
    <row r="3115" ht="14.25" customHeight="1"/>
    <row r="3116" ht="14.25" customHeight="1"/>
    <row r="3117" ht="14.25" customHeight="1"/>
    <row r="3118" ht="14.25" customHeight="1"/>
    <row r="3119" ht="14.25" customHeight="1"/>
    <row r="3120" ht="14.25" customHeight="1"/>
    <row r="3121" ht="14.25" customHeight="1"/>
    <row r="3122" ht="14.25" customHeight="1"/>
    <row r="3123" ht="14.25" customHeight="1"/>
    <row r="3124" ht="14.25" customHeight="1"/>
    <row r="3125" ht="14.25" customHeight="1"/>
    <row r="3126" ht="14.25" customHeight="1"/>
    <row r="3127" ht="14.25" customHeight="1"/>
    <row r="3128" ht="14.25" customHeight="1"/>
    <row r="3129" ht="14.25" customHeight="1"/>
    <row r="3130" ht="14.25" customHeight="1"/>
    <row r="3131" ht="14.25" customHeight="1"/>
    <row r="3132" ht="14.25" customHeight="1"/>
    <row r="3133" ht="14.25" customHeight="1"/>
    <row r="3134" ht="14.25" customHeight="1"/>
    <row r="3135" ht="14.25" customHeight="1"/>
    <row r="3136" ht="14.25" customHeight="1"/>
    <row r="3137" ht="14.25" customHeight="1"/>
    <row r="3138" ht="14.25" customHeight="1"/>
    <row r="3139" ht="14.25" customHeight="1"/>
    <row r="3140" ht="14.25" customHeight="1"/>
    <row r="3141" ht="14.25" customHeight="1"/>
    <row r="3142" ht="14.25" customHeight="1"/>
    <row r="3143" ht="14.25" customHeight="1"/>
    <row r="3144" ht="14.25" customHeight="1"/>
    <row r="3145" ht="14.25" customHeight="1"/>
    <row r="3146" ht="14.25" customHeight="1"/>
    <row r="3147" ht="14.25" customHeight="1"/>
    <row r="3148" ht="14.25" customHeight="1"/>
    <row r="3149" ht="14.25" customHeight="1"/>
    <row r="3150" ht="14.25" customHeight="1"/>
    <row r="3151" ht="14.25" customHeight="1"/>
    <row r="3152" ht="14.25" customHeight="1"/>
    <row r="3153" ht="14.25" customHeight="1"/>
    <row r="3154" ht="14.25" customHeight="1"/>
    <row r="3155" ht="14.25" customHeight="1"/>
    <row r="3156" ht="14.25" customHeight="1"/>
    <row r="3157" ht="14.25" customHeight="1"/>
    <row r="3158" ht="14.25" customHeight="1"/>
    <row r="3159" ht="14.25" customHeight="1"/>
    <row r="3160" ht="14.25" customHeight="1"/>
    <row r="3161" ht="14.25" customHeight="1"/>
    <row r="3162" ht="14.25" customHeight="1"/>
    <row r="3163" ht="14.25" customHeight="1"/>
    <row r="3164" ht="14.25" customHeight="1"/>
    <row r="3165" ht="14.25" customHeight="1"/>
    <row r="3166" ht="14.25" customHeight="1"/>
    <row r="3167" ht="14.25" customHeight="1"/>
    <row r="3168" ht="14.25" customHeight="1"/>
    <row r="3169" ht="14.25" customHeight="1"/>
    <row r="3170" ht="14.25" customHeight="1"/>
    <row r="3171" ht="14.25" customHeight="1"/>
    <row r="3172" ht="14.25" customHeight="1"/>
    <row r="3173" ht="14.25" customHeight="1"/>
    <row r="3174" ht="14.25" customHeight="1"/>
    <row r="3175" ht="14.25" customHeight="1"/>
    <row r="3176" ht="14.25" customHeight="1"/>
    <row r="3177" ht="14.25" customHeight="1"/>
    <row r="3178" ht="14.25" customHeight="1"/>
    <row r="3179" ht="14.25" customHeight="1"/>
    <row r="3180" ht="14.25" customHeight="1"/>
    <row r="3181" ht="14.25" customHeight="1"/>
    <row r="3182" ht="14.25" customHeight="1"/>
    <row r="3183" ht="14.25" customHeight="1"/>
    <row r="3184" ht="14.25" customHeight="1"/>
    <row r="3185" ht="14.25" customHeight="1"/>
    <row r="3186" ht="14.25" customHeight="1"/>
    <row r="3187" ht="14.25" customHeight="1"/>
    <row r="3188" ht="14.25" customHeight="1"/>
    <row r="3189" ht="14.25" customHeight="1"/>
    <row r="3190" ht="14.25" customHeight="1"/>
    <row r="3191" ht="14.25" customHeight="1"/>
    <row r="3192" ht="14.25" customHeight="1"/>
    <row r="3193" ht="14.25" customHeight="1"/>
    <row r="3194" ht="14.25" customHeight="1"/>
    <row r="3195" ht="14.25" customHeight="1"/>
    <row r="3196" ht="14.25" customHeight="1"/>
    <row r="3197" ht="14.25" customHeight="1"/>
    <row r="3198" ht="14.25" customHeight="1"/>
    <row r="3199" ht="14.25" customHeight="1"/>
    <row r="3200" ht="14.25" customHeight="1"/>
    <row r="3201" ht="14.25" customHeight="1"/>
    <row r="3202" ht="14.25" customHeight="1"/>
    <row r="3203" ht="14.25" customHeight="1"/>
    <row r="3204" ht="14.25" customHeight="1"/>
    <row r="3205" ht="14.25" customHeight="1"/>
    <row r="3206" ht="14.25" customHeight="1"/>
    <row r="3207" ht="14.25" customHeight="1"/>
    <row r="3208" ht="14.25" customHeight="1"/>
    <row r="3209" ht="14.25" customHeight="1"/>
    <row r="3210" ht="14.25" customHeight="1"/>
    <row r="3211" ht="14.25" customHeight="1"/>
    <row r="3212" ht="14.25" customHeight="1"/>
    <row r="3213" ht="14.25" customHeight="1"/>
    <row r="3214" ht="14.25" customHeight="1"/>
    <row r="3215" ht="14.25" customHeight="1"/>
    <row r="3216" ht="14.25" customHeight="1"/>
    <row r="3217" ht="14.25" customHeight="1"/>
    <row r="3218" ht="14.25" customHeight="1"/>
    <row r="3219" ht="14.25" customHeight="1"/>
    <row r="3220" ht="14.25" customHeight="1"/>
    <row r="3221" ht="14.25" customHeight="1"/>
    <row r="3222" ht="14.25" customHeight="1"/>
    <row r="3223" ht="14.25" customHeight="1"/>
    <row r="3224" ht="14.25" customHeight="1"/>
    <row r="3225" ht="14.25" customHeight="1"/>
    <row r="3226" ht="14.25" customHeight="1"/>
    <row r="3227" ht="14.25" customHeight="1"/>
    <row r="3228" ht="14.25" customHeight="1"/>
    <row r="3229" ht="14.25" customHeight="1"/>
    <row r="3230" ht="14.25" customHeight="1"/>
    <row r="3231" ht="14.25" customHeight="1"/>
    <row r="3232" ht="14.25" customHeight="1"/>
    <row r="3233" ht="14.25" customHeight="1"/>
    <row r="3234" ht="14.25" customHeight="1"/>
    <row r="3235" ht="14.25" customHeight="1"/>
    <row r="3236" ht="14.25" customHeight="1"/>
    <row r="3237" ht="14.25" customHeight="1"/>
    <row r="3238" ht="14.25" customHeight="1"/>
    <row r="3239" ht="14.25" customHeight="1"/>
    <row r="3240" ht="14.25" customHeight="1"/>
    <row r="3241" ht="14.25" customHeight="1"/>
    <row r="3242" ht="14.25" customHeight="1"/>
    <row r="3243" ht="14.25" customHeight="1"/>
    <row r="3244" ht="14.25" customHeight="1"/>
    <row r="3245" ht="14.25" customHeight="1"/>
    <row r="3246" ht="14.25" customHeight="1"/>
    <row r="3247" ht="14.25" customHeight="1"/>
    <row r="3248" ht="14.25" customHeight="1"/>
    <row r="3249" ht="14.25" customHeight="1"/>
    <row r="3250" ht="14.25" customHeight="1"/>
    <row r="3251" ht="14.25" customHeight="1"/>
    <row r="3252" ht="14.25" customHeight="1"/>
    <row r="3253" ht="14.25" customHeight="1"/>
    <row r="3254" ht="14.25" customHeight="1"/>
    <row r="3255" ht="14.25" customHeight="1"/>
    <row r="3256" ht="14.25" customHeight="1"/>
    <row r="3257" ht="14.25" customHeight="1"/>
    <row r="3258" ht="14.25" customHeight="1"/>
    <row r="3259" ht="14.25" customHeight="1"/>
    <row r="3260" ht="14.25" customHeight="1"/>
    <row r="3261" ht="14.25" customHeight="1"/>
    <row r="3262" ht="14.25" customHeight="1"/>
    <row r="3263" ht="14.25" customHeight="1"/>
    <row r="3264" ht="14.25" customHeight="1"/>
    <row r="3265" ht="14.25" customHeight="1"/>
    <row r="3266" ht="14.25" customHeight="1"/>
    <row r="3267" ht="14.25" customHeight="1"/>
    <row r="3268" ht="14.25" customHeight="1"/>
    <row r="3269" ht="14.25" customHeight="1"/>
    <row r="3270" ht="14.25" customHeight="1"/>
    <row r="3271" ht="14.25" customHeight="1"/>
    <row r="3272" ht="14.25" customHeight="1"/>
    <row r="3273" ht="14.25" customHeight="1"/>
    <row r="3274" ht="14.25" customHeight="1"/>
    <row r="3275" ht="14.25" customHeight="1"/>
    <row r="3276" ht="14.25" customHeight="1"/>
    <row r="3277" ht="14.25" customHeight="1"/>
    <row r="3278" ht="14.25" customHeight="1"/>
    <row r="3279" ht="14.25" customHeight="1"/>
    <row r="3280" ht="14.25" customHeight="1"/>
    <row r="3281" ht="14.25" customHeight="1"/>
    <row r="3282" ht="14.25" customHeight="1"/>
    <row r="3283" ht="14.25" customHeight="1"/>
    <row r="3284" ht="14.25" customHeight="1"/>
    <row r="3285" ht="14.25" customHeight="1"/>
    <row r="3286" ht="14.25" customHeight="1"/>
    <row r="3287" ht="14.25" customHeight="1"/>
    <row r="3288" ht="14.25" customHeight="1"/>
    <row r="3289" ht="14.25" customHeight="1"/>
    <row r="3290" ht="14.25" customHeight="1"/>
    <row r="3291" ht="14.25" customHeight="1"/>
    <row r="3292" ht="14.25" customHeight="1"/>
    <row r="3293" ht="14.25" customHeight="1"/>
    <row r="3294" ht="14.25" customHeight="1"/>
    <row r="3295" ht="14.25" customHeight="1"/>
    <row r="3296" ht="14.25" customHeight="1"/>
    <row r="3297" ht="14.25" customHeight="1"/>
    <row r="3298" ht="14.25" customHeight="1"/>
    <row r="3299" ht="14.25" customHeight="1"/>
    <row r="3300" ht="14.25" customHeight="1"/>
    <row r="3301" ht="14.25" customHeight="1"/>
    <row r="3302" ht="14.25" customHeight="1"/>
    <row r="3303" ht="14.25" customHeight="1"/>
    <row r="3304" ht="14.25" customHeight="1"/>
    <row r="3305" ht="14.25" customHeight="1"/>
    <row r="3306" ht="14.25" customHeight="1"/>
    <row r="3307" ht="14.25" customHeight="1"/>
    <row r="3308" ht="14.25" customHeight="1"/>
    <row r="3309" ht="14.25" customHeight="1"/>
    <row r="3310" ht="14.25" customHeight="1"/>
    <row r="3311" ht="14.25" customHeight="1"/>
    <row r="3312" ht="14.25" customHeight="1"/>
    <row r="3313" ht="14.25" customHeight="1"/>
    <row r="3314" ht="14.25" customHeight="1"/>
    <row r="3315" ht="14.25" customHeight="1"/>
    <row r="3316" ht="14.25" customHeight="1"/>
    <row r="3317" ht="14.25" customHeight="1"/>
    <row r="3318" ht="14.25" customHeight="1"/>
    <row r="3319" ht="14.25" customHeight="1"/>
    <row r="3320" ht="14.25" customHeight="1"/>
    <row r="3321" ht="14.25" customHeight="1"/>
    <row r="3322" ht="14.25" customHeight="1"/>
    <row r="3323" ht="14.25" customHeight="1"/>
    <row r="3324" ht="14.25" customHeight="1"/>
    <row r="3325" ht="14.25" customHeight="1"/>
    <row r="3326" ht="14.25" customHeight="1"/>
    <row r="3327" ht="14.25" customHeight="1"/>
    <row r="3328" ht="14.25" customHeight="1"/>
    <row r="3329" ht="14.25" customHeight="1"/>
    <row r="3330" ht="14.25" customHeight="1"/>
    <row r="3331" ht="14.25" customHeight="1"/>
    <row r="3332" ht="14.25" customHeight="1"/>
    <row r="3333" ht="14.25" customHeight="1"/>
    <row r="3334" ht="14.25" customHeight="1"/>
    <row r="3335" ht="14.25" customHeight="1"/>
    <row r="3336" ht="14.25" customHeight="1"/>
    <row r="3337" ht="14.25" customHeight="1"/>
    <row r="3338" ht="14.25" customHeight="1"/>
    <row r="3339" ht="14.25" customHeight="1"/>
    <row r="3340" ht="14.25" customHeight="1"/>
    <row r="3341" ht="14.25" customHeight="1"/>
    <row r="3342" ht="14.25" customHeight="1"/>
    <row r="3343" ht="14.25" customHeight="1"/>
    <row r="3344" ht="14.25" customHeight="1"/>
    <row r="3345" ht="14.25" customHeight="1"/>
    <row r="3346" ht="14.25" customHeight="1"/>
    <row r="3347" ht="14.25" customHeight="1"/>
    <row r="3348" ht="14.25" customHeight="1"/>
    <row r="3349" ht="14.25" customHeight="1"/>
    <row r="3350" ht="14.25" customHeight="1"/>
    <row r="3351" ht="14.25" customHeight="1"/>
    <row r="3352" ht="14.25" customHeight="1"/>
    <row r="3353" ht="14.25" customHeight="1"/>
    <row r="3354" ht="14.25" customHeight="1"/>
    <row r="3355" ht="14.25" customHeight="1"/>
    <row r="3356" ht="14.25" customHeight="1"/>
    <row r="3357" ht="14.25" customHeight="1"/>
    <row r="3358" ht="14.25" customHeight="1"/>
    <row r="3359" ht="14.25" customHeight="1"/>
    <row r="3360" ht="14.25" customHeight="1"/>
    <row r="3361" ht="14.25" customHeight="1"/>
    <row r="3362" ht="14.25" customHeight="1"/>
    <row r="3363" ht="14.25" customHeight="1"/>
    <row r="3364" ht="14.25" customHeight="1"/>
    <row r="3365" ht="14.25" customHeight="1"/>
    <row r="3366" ht="14.25" customHeight="1"/>
    <row r="3367" ht="14.25" customHeight="1"/>
    <row r="3368" ht="14.25" customHeight="1"/>
    <row r="3369" ht="14.25" customHeight="1"/>
    <row r="3370" ht="14.25" customHeight="1"/>
    <row r="3371" ht="14.25" customHeight="1"/>
    <row r="3372" ht="14.25" customHeight="1"/>
    <row r="3373" ht="14.25" customHeight="1"/>
    <row r="3374" ht="14.25" customHeight="1"/>
    <row r="3375" ht="14.25" customHeight="1"/>
    <row r="3376" ht="14.25" customHeight="1"/>
    <row r="3377" ht="14.25" customHeight="1"/>
    <row r="3378" ht="14.25" customHeight="1"/>
    <row r="3379" ht="14.25" customHeight="1"/>
    <row r="3380" ht="14.25" customHeight="1"/>
    <row r="3381" ht="14.25" customHeight="1"/>
    <row r="3382" ht="14.25" customHeight="1"/>
    <row r="3383" ht="14.25" customHeight="1"/>
    <row r="3384" ht="14.25" customHeight="1"/>
    <row r="3385" ht="14.25" customHeight="1"/>
    <row r="3386" ht="14.25" customHeight="1"/>
    <row r="3387" ht="14.25" customHeight="1"/>
    <row r="3388" ht="14.25" customHeight="1"/>
    <row r="3389" ht="14.25" customHeight="1"/>
    <row r="3390" ht="14.25" customHeight="1"/>
    <row r="3391" ht="14.25" customHeight="1"/>
    <row r="3392" ht="14.25" customHeight="1"/>
    <row r="3393" ht="14.25" customHeight="1"/>
    <row r="3394" ht="14.25" customHeight="1"/>
    <row r="3395" ht="14.25" customHeight="1"/>
    <row r="3396" ht="14.25" customHeight="1"/>
    <row r="3397" ht="14.25" customHeight="1"/>
    <row r="3398" ht="14.25" customHeight="1"/>
    <row r="3399" ht="14.25" customHeight="1"/>
    <row r="3400" ht="14.25" customHeight="1"/>
    <row r="3401" ht="14.25" customHeight="1"/>
    <row r="3402" ht="14.25" customHeight="1"/>
    <row r="3403" ht="14.25" customHeight="1"/>
    <row r="3404" ht="14.25" customHeight="1"/>
    <row r="3405" ht="14.25" customHeight="1"/>
    <row r="3406" ht="14.25" customHeight="1"/>
    <row r="3407" ht="14.25" customHeight="1"/>
    <row r="3408" ht="14.25" customHeight="1"/>
    <row r="3409" ht="14.25" customHeight="1"/>
    <row r="3410" ht="14.25" customHeight="1"/>
    <row r="3411" ht="14.25" customHeight="1"/>
    <row r="3412" ht="14.25" customHeight="1"/>
    <row r="3413" ht="14.25" customHeight="1"/>
    <row r="3414" ht="14.25" customHeight="1"/>
    <row r="3415" ht="14.25" customHeight="1"/>
    <row r="3416" ht="14.25" customHeight="1"/>
    <row r="3417" ht="14.25" customHeight="1"/>
    <row r="3418" ht="14.25" customHeight="1"/>
    <row r="3419" ht="14.25" customHeight="1"/>
    <row r="3420" ht="14.25" customHeight="1"/>
    <row r="3421" ht="14.25" customHeight="1"/>
    <row r="3422" ht="14.25" customHeight="1"/>
    <row r="3423" ht="14.25" customHeight="1"/>
    <row r="3424" ht="14.25" customHeight="1"/>
    <row r="3425" ht="14.25" customHeight="1"/>
    <row r="3426" ht="14.25" customHeight="1"/>
    <row r="3427" ht="14.25" customHeight="1"/>
    <row r="3428" ht="14.25" customHeight="1"/>
    <row r="3429" ht="14.25" customHeight="1"/>
    <row r="3430" ht="14.25" customHeight="1"/>
    <row r="3431" ht="14.25" customHeight="1"/>
    <row r="3432" ht="14.25" customHeight="1"/>
    <row r="3433" ht="14.25" customHeight="1"/>
    <row r="3434" ht="14.25" customHeight="1"/>
    <row r="3435" ht="14.25" customHeight="1"/>
    <row r="3436" ht="14.25" customHeight="1"/>
    <row r="3437" ht="14.25" customHeight="1"/>
    <row r="3438" ht="14.25" customHeight="1"/>
    <row r="3439" ht="14.25" customHeight="1"/>
    <row r="3440" ht="14.25" customHeight="1"/>
    <row r="3441" ht="14.25" customHeight="1"/>
    <row r="3442" ht="14.25" customHeight="1"/>
    <row r="3443" ht="14.25" customHeight="1"/>
    <row r="3444" ht="14.25" customHeight="1"/>
    <row r="3445" ht="14.25" customHeight="1"/>
    <row r="3446" ht="14.25" customHeight="1"/>
    <row r="3447" ht="14.25" customHeight="1"/>
    <row r="3448" ht="14.25" customHeight="1"/>
    <row r="3449" ht="14.25" customHeight="1"/>
    <row r="3450" ht="14.25" customHeight="1"/>
    <row r="3451" ht="14.25" customHeight="1"/>
    <row r="3452" ht="14.25" customHeight="1"/>
    <row r="3453" ht="14.25" customHeight="1"/>
    <row r="3454" ht="14.25" customHeight="1"/>
    <row r="3455" ht="14.25" customHeight="1"/>
    <row r="3456" ht="14.25" customHeight="1"/>
    <row r="3457" ht="14.25" customHeight="1"/>
    <row r="3458" ht="14.25" customHeight="1"/>
    <row r="3459" ht="14.25" customHeight="1"/>
    <row r="3460" ht="14.25" customHeight="1"/>
    <row r="3461" ht="14.25" customHeight="1"/>
    <row r="3462" ht="14.25" customHeight="1"/>
    <row r="3463" ht="14.25" customHeight="1"/>
    <row r="3464" ht="14.25" customHeight="1"/>
    <row r="3465" ht="14.25" customHeight="1"/>
    <row r="3466" ht="14.25" customHeight="1"/>
    <row r="3467" ht="14.25" customHeight="1"/>
    <row r="3468" ht="14.25" customHeight="1"/>
    <row r="3469" ht="14.25" customHeight="1"/>
    <row r="3470" ht="14.25" customHeight="1"/>
    <row r="3471" ht="14.25" customHeight="1"/>
    <row r="3472" ht="14.25" customHeight="1"/>
    <row r="3473" ht="14.25" customHeight="1"/>
    <row r="3474" ht="14.25" customHeight="1"/>
    <row r="3475" ht="14.25" customHeight="1"/>
    <row r="3476" ht="14.25" customHeight="1"/>
    <row r="3477" ht="14.25" customHeight="1"/>
    <row r="3478" ht="14.25" customHeight="1"/>
    <row r="3479" ht="14.25" customHeight="1"/>
    <row r="3480" ht="14.25" customHeight="1"/>
    <row r="3481" ht="14.25" customHeight="1"/>
    <row r="3482" ht="14.25" customHeight="1"/>
    <row r="3483" ht="14.25" customHeight="1"/>
    <row r="3484" ht="14.25" customHeight="1"/>
    <row r="3485" ht="14.25" customHeight="1"/>
    <row r="3486" ht="14.25" customHeight="1"/>
    <row r="3487" ht="14.25" customHeight="1"/>
    <row r="3488" ht="14.25" customHeight="1"/>
    <row r="3489" ht="14.25" customHeight="1"/>
    <row r="3490" ht="14.25" customHeight="1"/>
    <row r="3491" ht="14.25" customHeight="1"/>
    <row r="3492" ht="14.25" customHeight="1"/>
    <row r="3493" ht="14.25" customHeight="1"/>
    <row r="3494" ht="14.25" customHeight="1"/>
    <row r="3495" ht="14.25" customHeight="1"/>
    <row r="3496" ht="14.25" customHeight="1"/>
    <row r="3497" ht="14.25" customHeight="1"/>
    <row r="3498" ht="14.25" customHeight="1"/>
    <row r="3499" ht="14.25" customHeight="1"/>
    <row r="3500" ht="14.25" customHeight="1"/>
    <row r="3501" ht="14.25" customHeight="1"/>
    <row r="3502" ht="14.25" customHeight="1"/>
    <row r="3503" ht="14.25" customHeight="1"/>
    <row r="3504" ht="14.25" customHeight="1"/>
    <row r="3505" ht="14.25" customHeight="1"/>
    <row r="3506" ht="14.25" customHeight="1"/>
    <row r="3507" ht="14.25" customHeight="1"/>
    <row r="3508" ht="14.25" customHeight="1"/>
    <row r="3509" ht="14.25" customHeight="1"/>
    <row r="3510" ht="14.25" customHeight="1"/>
    <row r="3511" ht="14.25" customHeight="1"/>
    <row r="3512" ht="14.25" customHeight="1"/>
    <row r="3513" ht="14.25" customHeight="1"/>
    <row r="3514" ht="14.25" customHeight="1"/>
    <row r="3515" ht="14.25" customHeight="1"/>
    <row r="3516" ht="14.25" customHeight="1"/>
    <row r="3517" ht="14.25" customHeight="1"/>
    <row r="3518" ht="14.25" customHeight="1"/>
    <row r="3519" ht="14.25" customHeight="1"/>
    <row r="3520" ht="14.25" customHeight="1"/>
    <row r="3521" ht="14.25" customHeight="1"/>
    <row r="3522" ht="14.25" customHeight="1"/>
    <row r="3523" ht="14.25" customHeight="1"/>
    <row r="3524" ht="14.25" customHeight="1"/>
    <row r="3525" ht="14.25" customHeight="1"/>
    <row r="3526" ht="14.25" customHeight="1"/>
    <row r="3527" ht="14.25" customHeight="1"/>
    <row r="3528" ht="14.25" customHeight="1"/>
    <row r="3529" ht="14.25" customHeight="1"/>
    <row r="3530" ht="14.25" customHeight="1"/>
    <row r="3531" ht="14.25" customHeight="1"/>
    <row r="3532" ht="14.25" customHeight="1"/>
    <row r="3533" ht="14.25" customHeight="1"/>
    <row r="3534" ht="14.25" customHeight="1"/>
    <row r="3535" ht="14.25" customHeight="1"/>
    <row r="3536" ht="14.25" customHeight="1"/>
    <row r="3537" ht="14.25" customHeight="1"/>
    <row r="3538" ht="14.25" customHeight="1"/>
    <row r="3539" ht="14.25" customHeight="1"/>
    <row r="3540" ht="14.25" customHeight="1"/>
    <row r="3541" ht="14.25" customHeight="1"/>
    <row r="3542" ht="14.25" customHeight="1"/>
    <row r="3543" ht="14.25" customHeight="1"/>
    <row r="3544" ht="14.25" customHeight="1"/>
    <row r="3545" ht="14.25" customHeight="1"/>
    <row r="3546" ht="14.25" customHeight="1"/>
    <row r="3547" ht="14.25" customHeight="1"/>
    <row r="3548" ht="14.25" customHeight="1"/>
    <row r="3549" ht="14.25" customHeight="1"/>
    <row r="3550" ht="14.25" customHeight="1"/>
    <row r="3551" ht="14.25" customHeight="1"/>
    <row r="3552" ht="14.25" customHeight="1"/>
    <row r="3553" ht="14.25" customHeight="1"/>
    <row r="3554" ht="14.25" customHeight="1"/>
    <row r="3555" ht="14.25" customHeight="1"/>
    <row r="3556" ht="14.25" customHeight="1"/>
    <row r="3557" ht="14.25" customHeight="1"/>
    <row r="3558" ht="14.25" customHeight="1"/>
    <row r="3559" ht="14.25" customHeight="1"/>
    <row r="3560" ht="14.25" customHeight="1"/>
    <row r="3561" ht="14.25" customHeight="1"/>
    <row r="3562" ht="14.25" customHeight="1"/>
    <row r="3563" ht="14.25" customHeight="1"/>
    <row r="3564" ht="14.25" customHeight="1"/>
    <row r="3565" ht="14.25" customHeight="1"/>
    <row r="3566" ht="14.25" customHeight="1"/>
    <row r="3567" ht="14.25" customHeight="1"/>
    <row r="3568" ht="14.25" customHeight="1"/>
    <row r="3569" ht="14.25" customHeight="1"/>
    <row r="3570" ht="14.25" customHeight="1"/>
    <row r="3571" ht="14.25" customHeight="1"/>
    <row r="3572" ht="14.25" customHeight="1"/>
    <row r="3573" ht="14.25" customHeight="1"/>
    <row r="3574" ht="14.25" customHeight="1"/>
    <row r="3575" ht="14.25" customHeight="1"/>
    <row r="3576" ht="14.25" customHeight="1"/>
    <row r="3577" ht="14.25" customHeight="1"/>
    <row r="3578" ht="14.25" customHeight="1"/>
    <row r="3579" ht="14.25" customHeight="1"/>
    <row r="3580" ht="14.25" customHeight="1"/>
    <row r="3581" ht="14.25" customHeight="1"/>
    <row r="3582" ht="14.25" customHeight="1"/>
    <row r="3583" ht="14.25" customHeight="1"/>
    <row r="3584" ht="14.25" customHeight="1"/>
    <row r="3585" ht="14.25" customHeight="1"/>
    <row r="3586" ht="14.25" customHeight="1"/>
    <row r="3587" ht="14.25" customHeight="1"/>
    <row r="3588" ht="14.25" customHeight="1"/>
    <row r="3589" ht="14.25" customHeight="1"/>
    <row r="3590" ht="14.25" customHeight="1"/>
    <row r="3591" ht="14.25" customHeight="1"/>
    <row r="3592" ht="14.25" customHeight="1"/>
    <row r="3593" ht="14.25" customHeight="1"/>
    <row r="3594" ht="14.25" customHeight="1"/>
    <row r="3595" ht="14.25" customHeight="1"/>
    <row r="3596" ht="14.25" customHeight="1"/>
    <row r="3597" ht="14.25" customHeight="1"/>
    <row r="3598" ht="14.25" customHeight="1"/>
    <row r="3599" ht="14.25" customHeight="1"/>
    <row r="3600" ht="14.25" customHeight="1"/>
    <row r="3601" ht="14.25" customHeight="1"/>
    <row r="3602" ht="14.25" customHeight="1"/>
    <row r="3603" ht="14.25" customHeight="1"/>
    <row r="3604" ht="14.25" customHeight="1"/>
    <row r="3605" ht="14.25" customHeight="1"/>
    <row r="3606" ht="14.25" customHeight="1"/>
    <row r="3607" ht="14.25" customHeight="1"/>
    <row r="3608" ht="14.25" customHeight="1"/>
    <row r="3609" ht="14.25" customHeight="1"/>
    <row r="3610" ht="14.25" customHeight="1"/>
    <row r="3611" ht="14.25" customHeight="1"/>
    <row r="3612" ht="14.25" customHeight="1"/>
    <row r="3613" ht="14.25" customHeight="1"/>
    <row r="3614" ht="14.25" customHeight="1"/>
    <row r="3615" ht="14.25" customHeight="1"/>
    <row r="3616" ht="14.25" customHeight="1"/>
    <row r="3617" ht="14.25" customHeight="1"/>
    <row r="3618" ht="14.25" customHeight="1"/>
    <row r="3619" ht="14.25" customHeight="1"/>
    <row r="3620" ht="14.25" customHeight="1"/>
    <row r="3621" ht="14.25" customHeight="1"/>
    <row r="3622" ht="14.25" customHeight="1"/>
    <row r="3623" ht="14.25" customHeight="1"/>
    <row r="3624" ht="14.25" customHeight="1"/>
    <row r="3625" ht="14.25" customHeight="1"/>
    <row r="3626" ht="14.25" customHeight="1"/>
    <row r="3627" ht="14.25" customHeight="1"/>
    <row r="3628" ht="14.25" customHeight="1"/>
    <row r="3629" ht="14.25" customHeight="1"/>
    <row r="3630" ht="14.25" customHeight="1"/>
    <row r="3631" ht="14.25" customHeight="1"/>
    <row r="3632" ht="14.25" customHeight="1"/>
    <row r="3633" ht="14.25" customHeight="1"/>
    <row r="3634" ht="14.25" customHeight="1"/>
    <row r="3635" ht="14.25" customHeight="1"/>
    <row r="3636" ht="14.25" customHeight="1"/>
    <row r="3637" ht="14.25" customHeight="1"/>
    <row r="3638" ht="14.25" customHeight="1"/>
    <row r="3639" ht="14.25" customHeight="1"/>
    <row r="3640" ht="14.25" customHeight="1"/>
    <row r="3641" ht="14.25" customHeight="1"/>
    <row r="3642" ht="14.25" customHeight="1"/>
    <row r="3643" ht="14.25" customHeight="1"/>
    <row r="3644" ht="14.25" customHeight="1"/>
    <row r="3645" ht="14.25" customHeight="1"/>
    <row r="3646" ht="14.25" customHeight="1"/>
    <row r="3647" ht="14.25" customHeight="1"/>
    <row r="3648" ht="14.25" customHeight="1"/>
    <row r="3649" ht="14.25" customHeight="1"/>
    <row r="3650" ht="14.25" customHeight="1"/>
    <row r="3651" ht="14.25" customHeight="1"/>
    <row r="3652" ht="14.25" customHeight="1"/>
    <row r="3653" ht="14.25" customHeight="1"/>
    <row r="3654" ht="14.25" customHeight="1"/>
    <row r="3655" ht="14.25" customHeight="1"/>
    <row r="3656" ht="14.25" customHeight="1"/>
    <row r="3657" ht="14.25" customHeight="1"/>
    <row r="3658" ht="14.25" customHeight="1"/>
    <row r="3659" ht="14.25" customHeight="1"/>
    <row r="3660" ht="14.25" customHeight="1"/>
    <row r="3661" ht="14.25" customHeight="1"/>
    <row r="3662" ht="14.25" customHeight="1"/>
    <row r="3663" ht="14.25" customHeight="1"/>
    <row r="3664" ht="14.25" customHeight="1"/>
    <row r="3665" ht="14.25" customHeight="1"/>
    <row r="3666" ht="14.25" customHeight="1"/>
    <row r="3667" ht="14.25" customHeight="1"/>
    <row r="3668" ht="14.25" customHeight="1"/>
    <row r="3669" ht="14.25" customHeight="1"/>
    <row r="3670" ht="14.25" customHeight="1"/>
    <row r="3671" ht="14.25" customHeight="1"/>
    <row r="3672" ht="14.25" customHeight="1"/>
    <row r="3673" ht="14.25" customHeight="1"/>
    <row r="3674" ht="14.25" customHeight="1"/>
    <row r="3675" ht="14.25" customHeight="1"/>
    <row r="3676" ht="14.25" customHeight="1"/>
    <row r="3677" ht="14.25" customHeight="1"/>
    <row r="3678" ht="14.25" customHeight="1"/>
    <row r="3679" ht="14.25" customHeight="1"/>
    <row r="3680" ht="14.25" customHeight="1"/>
    <row r="3681" ht="14.25" customHeight="1"/>
    <row r="3682" ht="14.25" customHeight="1"/>
    <row r="3683" ht="14.25" customHeight="1"/>
    <row r="3684" ht="14.25" customHeight="1"/>
    <row r="3685" ht="14.25" customHeight="1"/>
    <row r="3686" ht="14.25" customHeight="1"/>
    <row r="3687" ht="14.25" customHeight="1"/>
    <row r="3688" ht="14.25" customHeight="1"/>
    <row r="3689" ht="14.25" customHeight="1"/>
    <row r="3690" ht="14.25" customHeight="1"/>
    <row r="3691" ht="14.25" customHeight="1"/>
    <row r="3692" ht="14.25" customHeight="1"/>
    <row r="3693" ht="14.25" customHeight="1"/>
    <row r="3694" ht="14.25" customHeight="1"/>
    <row r="3695" ht="14.25" customHeight="1"/>
    <row r="3696" ht="14.25" customHeight="1"/>
    <row r="3697" ht="14.25" customHeight="1"/>
    <row r="3698" ht="14.25" customHeight="1"/>
    <row r="3699" ht="14.25" customHeight="1"/>
    <row r="3700" ht="14.25" customHeight="1"/>
    <row r="3701" ht="14.25" customHeight="1"/>
    <row r="3702" ht="14.25" customHeight="1"/>
    <row r="3703" ht="14.25" customHeight="1"/>
    <row r="3704" ht="14.25" customHeight="1"/>
    <row r="3705" ht="14.25" customHeight="1"/>
    <row r="3706" ht="14.25" customHeight="1"/>
    <row r="3707" ht="14.25" customHeight="1"/>
    <row r="3708" ht="14.25" customHeight="1"/>
    <row r="3709" ht="14.25" customHeight="1"/>
    <row r="3710" ht="14.25" customHeight="1"/>
    <row r="3711" ht="14.25" customHeight="1"/>
    <row r="3712" ht="14.25" customHeight="1"/>
    <row r="3713" ht="14.25" customHeight="1"/>
    <row r="3714" ht="14.25" customHeight="1"/>
    <row r="3715" ht="14.25" customHeight="1"/>
    <row r="3716" ht="14.25" customHeight="1"/>
    <row r="3717" ht="14.25" customHeight="1"/>
    <row r="3718" ht="14.25" customHeight="1"/>
    <row r="3719" ht="14.25" customHeight="1"/>
    <row r="3720" ht="14.25" customHeight="1"/>
    <row r="3721" ht="14.25" customHeight="1"/>
    <row r="3722" ht="14.25" customHeight="1"/>
    <row r="3723" ht="14.25" customHeight="1"/>
    <row r="3724" ht="14.25" customHeight="1"/>
    <row r="3725" ht="14.25" customHeight="1"/>
    <row r="3726" ht="14.25" customHeight="1"/>
    <row r="3727" ht="14.25" customHeight="1"/>
    <row r="3728" ht="14.25" customHeight="1"/>
    <row r="3729" ht="14.25" customHeight="1"/>
    <row r="3730" ht="14.25" customHeight="1"/>
    <row r="3731" ht="14.25" customHeight="1"/>
    <row r="3732" ht="14.25" customHeight="1"/>
    <row r="3733" ht="14.25" customHeight="1"/>
    <row r="3734" ht="14.25" customHeight="1"/>
    <row r="3735" ht="14.25" customHeight="1"/>
    <row r="3736" ht="14.25" customHeight="1"/>
    <row r="3737" ht="14.25" customHeight="1"/>
    <row r="3738" ht="14.25" customHeight="1"/>
    <row r="3739" ht="14.25" customHeight="1"/>
    <row r="3740" ht="14.25" customHeight="1"/>
    <row r="3741" ht="14.25" customHeight="1"/>
    <row r="3742" ht="14.25" customHeight="1"/>
    <row r="3743" ht="14.25" customHeight="1"/>
    <row r="3744" ht="14.25" customHeight="1"/>
    <row r="3745" ht="14.25" customHeight="1"/>
    <row r="3746" ht="14.25" customHeight="1"/>
    <row r="3747" ht="14.25" customHeight="1"/>
    <row r="3748" ht="14.25" customHeight="1"/>
    <row r="3749" ht="14.25" customHeight="1"/>
    <row r="3750" ht="14.25" customHeight="1"/>
    <row r="3751" ht="14.25" customHeight="1"/>
    <row r="3752" ht="14.25" customHeight="1"/>
    <row r="3753" ht="14.25" customHeight="1"/>
    <row r="3754" ht="14.25" customHeight="1"/>
    <row r="3755" ht="14.25" customHeight="1"/>
    <row r="3756" ht="14.25" customHeight="1"/>
    <row r="3757" ht="14.25" customHeight="1"/>
    <row r="3758" ht="14.25" customHeight="1"/>
    <row r="3759" ht="14.25" customHeight="1"/>
    <row r="3760" ht="14.25" customHeight="1"/>
    <row r="3761" ht="14.25" customHeight="1"/>
    <row r="3762" ht="14.25" customHeight="1"/>
    <row r="3763" ht="14.25" customHeight="1"/>
    <row r="3764" ht="14.25" customHeight="1"/>
    <row r="3765" ht="14.25" customHeight="1"/>
    <row r="3766" ht="14.25" customHeight="1"/>
    <row r="3767" ht="14.25" customHeight="1"/>
    <row r="3768" ht="14.25" customHeight="1"/>
    <row r="3769" ht="14.25" customHeight="1"/>
    <row r="3770" ht="14.25" customHeight="1"/>
    <row r="3771" ht="14.25" customHeight="1"/>
    <row r="3772" ht="14.25" customHeight="1"/>
    <row r="3773" ht="14.25" customHeight="1"/>
    <row r="3774" ht="14.25" customHeight="1"/>
    <row r="3775" ht="14.25" customHeight="1"/>
    <row r="3776" ht="14.25" customHeight="1"/>
    <row r="3777" ht="14.25" customHeight="1"/>
    <row r="3778" ht="14.25" customHeight="1"/>
    <row r="3779" ht="14.25" customHeight="1"/>
    <row r="3780" ht="14.25" customHeight="1"/>
    <row r="3781" ht="14.25" customHeight="1"/>
    <row r="3782" ht="14.25" customHeight="1"/>
    <row r="3783" ht="14.25" customHeight="1"/>
    <row r="3784" ht="14.25" customHeight="1"/>
    <row r="3785" ht="14.25" customHeight="1"/>
    <row r="3786" ht="14.25" customHeight="1"/>
    <row r="3787" ht="14.25" customHeight="1"/>
    <row r="3788" ht="14.25" customHeight="1"/>
    <row r="3789" ht="14.25" customHeight="1"/>
    <row r="3790" ht="14.25" customHeight="1"/>
    <row r="3791" ht="14.25" customHeight="1"/>
    <row r="3792" ht="14.25" customHeight="1"/>
    <row r="3793" ht="14.25" customHeight="1"/>
    <row r="3794" ht="14.25" customHeight="1"/>
    <row r="3795" ht="14.25" customHeight="1"/>
    <row r="3796" ht="14.25" customHeight="1"/>
    <row r="3797" ht="14.25" customHeight="1"/>
    <row r="3798" ht="14.25" customHeight="1"/>
    <row r="3799" ht="14.25" customHeight="1"/>
    <row r="3800" ht="14.25" customHeight="1"/>
    <row r="3801" ht="14.25" customHeight="1"/>
    <row r="3802" ht="14.25" customHeight="1"/>
    <row r="3803" ht="14.25" customHeight="1"/>
    <row r="3804" ht="14.25" customHeight="1"/>
    <row r="3805" ht="14.25" customHeight="1"/>
    <row r="3806" ht="14.25" customHeight="1"/>
    <row r="3807" ht="14.25" customHeight="1"/>
    <row r="3808" ht="14.25" customHeight="1"/>
    <row r="3809" ht="14.25" customHeight="1"/>
    <row r="3810" ht="14.25" customHeight="1"/>
    <row r="3811" ht="14.25" customHeight="1"/>
    <row r="3812" ht="14.25" customHeight="1"/>
    <row r="3813" ht="14.25" customHeight="1"/>
    <row r="3814" ht="14.25" customHeight="1"/>
    <row r="3815" ht="14.25" customHeight="1"/>
    <row r="3816" ht="14.25" customHeight="1"/>
    <row r="3817" ht="14.25" customHeight="1"/>
    <row r="3818" ht="14.25" customHeight="1"/>
    <row r="3819" ht="14.25" customHeight="1"/>
    <row r="3820" ht="14.25" customHeight="1"/>
    <row r="3821" ht="14.25" customHeight="1"/>
    <row r="3822" ht="14.25" customHeight="1"/>
    <row r="3823" ht="14.25" customHeight="1"/>
    <row r="3824" ht="14.25" customHeight="1"/>
    <row r="3825" ht="14.25" customHeight="1"/>
    <row r="3826" ht="14.25" customHeight="1"/>
    <row r="3827" ht="14.25" customHeight="1"/>
    <row r="3828" ht="14.25" customHeight="1"/>
    <row r="3829" ht="14.25" customHeight="1"/>
    <row r="3830" ht="14.25" customHeight="1"/>
    <row r="3831" ht="14.25" customHeight="1"/>
    <row r="3832" ht="14.25" customHeight="1"/>
    <row r="3833" ht="14.25" customHeight="1"/>
    <row r="3834" ht="14.25" customHeight="1"/>
    <row r="3835" ht="14.25" customHeight="1"/>
    <row r="3836" ht="14.25" customHeight="1"/>
    <row r="3837" ht="14.25" customHeight="1"/>
    <row r="3838" ht="14.25" customHeight="1"/>
    <row r="3839" ht="14.25" customHeight="1"/>
    <row r="3840" ht="14.25" customHeight="1"/>
    <row r="3841" ht="14.25" customHeight="1"/>
    <row r="3842" ht="14.25" customHeight="1"/>
    <row r="3843" ht="14.25" customHeight="1"/>
    <row r="3844" ht="14.25" customHeight="1"/>
    <row r="3845" ht="14.25" customHeight="1"/>
    <row r="3846" ht="14.25" customHeight="1"/>
    <row r="3847" ht="14.25" customHeight="1"/>
    <row r="3848" ht="14.25" customHeight="1"/>
    <row r="3849" ht="14.25" customHeight="1"/>
    <row r="3850" ht="14.25" customHeight="1"/>
    <row r="3851" ht="14.25" customHeight="1"/>
    <row r="3852" ht="14.25" customHeight="1"/>
    <row r="3853" ht="14.25" customHeight="1"/>
    <row r="3854" ht="14.25" customHeight="1"/>
    <row r="3855" ht="14.25" customHeight="1"/>
    <row r="3856" ht="14.25" customHeight="1"/>
    <row r="3857" ht="14.25" customHeight="1"/>
    <row r="3858" ht="14.25" customHeight="1"/>
    <row r="3859" ht="14.25" customHeight="1"/>
    <row r="3860" ht="14.25" customHeight="1"/>
    <row r="3861" ht="14.25" customHeight="1"/>
    <row r="3862" ht="14.25" customHeight="1"/>
    <row r="3863" ht="14.25" customHeight="1"/>
    <row r="3864" ht="14.25" customHeight="1"/>
    <row r="3865" ht="14.25" customHeight="1"/>
    <row r="3866" ht="14.25" customHeight="1"/>
    <row r="3867" ht="14.25" customHeight="1"/>
    <row r="3868" ht="14.25" customHeight="1"/>
    <row r="3869" ht="14.25" customHeight="1"/>
    <row r="3870" ht="14.25" customHeight="1"/>
    <row r="3871" ht="14.25" customHeight="1"/>
    <row r="3872" ht="14.25" customHeight="1"/>
    <row r="3873" ht="14.25" customHeight="1"/>
    <row r="3874" ht="14.25" customHeight="1"/>
    <row r="3875" ht="14.25" customHeight="1"/>
    <row r="3876" ht="14.25" customHeight="1"/>
    <row r="3877" ht="14.25" customHeight="1"/>
    <row r="3878" ht="14.25" customHeight="1"/>
    <row r="3879" ht="14.25" customHeight="1"/>
    <row r="3880" ht="14.25" customHeight="1"/>
    <row r="3881" ht="14.25" customHeight="1"/>
    <row r="3882" ht="14.25" customHeight="1"/>
    <row r="3883" ht="14.25" customHeight="1"/>
    <row r="3884" ht="14.25" customHeight="1"/>
    <row r="3885" ht="14.25" customHeight="1"/>
    <row r="3886" ht="14.25" customHeight="1"/>
    <row r="3887" ht="14.25" customHeight="1"/>
    <row r="3888" ht="14.25" customHeight="1"/>
    <row r="3889" ht="14.25" customHeight="1"/>
    <row r="3890" ht="14.25" customHeight="1"/>
    <row r="3891" ht="14.25" customHeight="1"/>
    <row r="3892" ht="14.25" customHeight="1"/>
    <row r="3893" ht="14.25" customHeight="1"/>
    <row r="3894" ht="14.25" customHeight="1"/>
    <row r="3895" ht="14.25" customHeight="1"/>
    <row r="3896" ht="14.25" customHeight="1"/>
    <row r="3897" ht="14.25" customHeight="1"/>
    <row r="3898" ht="14.25" customHeight="1"/>
    <row r="3899" ht="14.25" customHeight="1"/>
    <row r="3900" ht="14.25" customHeight="1"/>
    <row r="3901" ht="14.25" customHeight="1"/>
    <row r="3902" ht="14.25" customHeight="1"/>
    <row r="3903" ht="14.25" customHeight="1"/>
    <row r="3904" ht="14.25" customHeight="1"/>
    <row r="3905" ht="14.25" customHeight="1"/>
    <row r="3906" ht="14.25" customHeight="1"/>
    <row r="3907" ht="14.25" customHeight="1"/>
    <row r="3908" ht="14.25" customHeight="1"/>
    <row r="3909" ht="14.25" customHeight="1"/>
    <row r="3910" ht="14.25" customHeight="1"/>
    <row r="3911" ht="14.25" customHeight="1"/>
    <row r="3912" ht="14.25" customHeight="1"/>
    <row r="3913" ht="14.25" customHeight="1"/>
    <row r="3914" ht="14.25" customHeight="1"/>
    <row r="3915" ht="14.25" customHeight="1"/>
    <row r="3916" ht="14.25" customHeight="1"/>
    <row r="3917" ht="14.25" customHeight="1"/>
    <row r="3918" ht="14.25" customHeight="1"/>
    <row r="3919" ht="14.25" customHeight="1"/>
    <row r="3920" ht="14.25" customHeight="1"/>
    <row r="3921" ht="14.25" customHeight="1"/>
    <row r="3922" ht="14.25" customHeight="1"/>
    <row r="3923" ht="14.25" customHeight="1"/>
    <row r="3924" ht="14.25" customHeight="1"/>
    <row r="3925" ht="14.25" customHeight="1"/>
    <row r="3926" ht="14.25" customHeight="1"/>
    <row r="3927" ht="14.25" customHeight="1"/>
    <row r="3928" ht="14.25" customHeight="1"/>
    <row r="3929" ht="14.25" customHeight="1"/>
    <row r="3930" ht="14.25" customHeight="1"/>
    <row r="3931" ht="14.25" customHeight="1"/>
    <row r="3932" ht="14.25" customHeight="1"/>
    <row r="3933" ht="14.25" customHeight="1"/>
    <row r="3934" ht="14.25" customHeight="1"/>
    <row r="3935" ht="14.25" customHeight="1"/>
    <row r="3936" ht="14.25" customHeight="1"/>
    <row r="3937" ht="14.25" customHeight="1"/>
    <row r="3938" ht="14.25" customHeight="1"/>
    <row r="3939" ht="14.25" customHeight="1"/>
    <row r="3940" ht="14.25" customHeight="1"/>
    <row r="3941" ht="14.25" customHeight="1"/>
    <row r="3942" ht="14.25" customHeight="1"/>
    <row r="3943" ht="14.25" customHeight="1"/>
    <row r="3944" ht="14.25" customHeight="1"/>
    <row r="3945" ht="14.25" customHeight="1"/>
    <row r="3946" ht="14.25" customHeight="1"/>
    <row r="3947" ht="14.25" customHeight="1"/>
    <row r="3948" ht="14.25" customHeight="1"/>
    <row r="3949" ht="14.25" customHeight="1"/>
    <row r="3950" ht="14.25" customHeight="1"/>
    <row r="3951" ht="14.25" customHeight="1"/>
    <row r="3952" ht="14.25" customHeight="1"/>
    <row r="3953" ht="14.25" customHeight="1"/>
    <row r="3954" ht="14.25" customHeight="1"/>
    <row r="3955" ht="14.25" customHeight="1"/>
    <row r="3956" ht="14.25" customHeight="1"/>
    <row r="3957" ht="14.25" customHeight="1"/>
    <row r="3958" ht="14.25" customHeight="1"/>
    <row r="3959" ht="14.25" customHeight="1"/>
    <row r="3960" ht="14.25" customHeight="1"/>
    <row r="3961" ht="14.25" customHeight="1"/>
    <row r="3962" ht="14.25" customHeight="1"/>
    <row r="3963" ht="14.25" customHeight="1"/>
    <row r="3964" ht="14.25" customHeight="1"/>
    <row r="3965" ht="14.25" customHeight="1"/>
    <row r="3966" ht="14.25" customHeight="1"/>
    <row r="3967" ht="14.25" customHeight="1"/>
    <row r="3968" ht="14.25" customHeight="1"/>
    <row r="3969" ht="14.25" customHeight="1"/>
    <row r="3970" ht="14.25" customHeight="1"/>
    <row r="3971" ht="14.25" customHeight="1"/>
    <row r="3972" ht="14.25" customHeight="1"/>
    <row r="3973" ht="14.25" customHeight="1"/>
    <row r="3974" ht="14.25" customHeight="1"/>
    <row r="3975" ht="14.25" customHeight="1"/>
    <row r="3976" ht="14.25" customHeight="1"/>
    <row r="3977" ht="14.25" customHeight="1"/>
    <row r="3978" ht="14.25" customHeight="1"/>
    <row r="3979" ht="14.25" customHeight="1"/>
    <row r="3980" ht="14.25" customHeight="1"/>
    <row r="3981" ht="14.25" customHeight="1"/>
    <row r="3982" ht="14.25" customHeight="1"/>
    <row r="3983" ht="14.25" customHeight="1"/>
    <row r="3984" ht="14.25" customHeight="1"/>
    <row r="3985" ht="14.25" customHeight="1"/>
    <row r="3986" ht="14.25" customHeight="1"/>
    <row r="3987" ht="14.25" customHeight="1"/>
    <row r="3988" ht="14.25" customHeight="1"/>
    <row r="3989" ht="14.25" customHeight="1"/>
    <row r="3990" ht="14.25" customHeight="1"/>
    <row r="3991" ht="14.25" customHeight="1"/>
    <row r="3992" ht="14.25" customHeight="1"/>
    <row r="3993" ht="14.25" customHeight="1"/>
    <row r="3994" ht="14.25" customHeight="1"/>
    <row r="3995" ht="14.25" customHeight="1"/>
    <row r="3996" ht="14.25" customHeight="1"/>
    <row r="3997" ht="14.25" customHeight="1"/>
    <row r="3998" ht="14.25" customHeight="1"/>
    <row r="3999" ht="14.25" customHeight="1"/>
    <row r="4000" ht="14.25" customHeight="1"/>
    <row r="4001" ht="14.25" customHeight="1"/>
    <row r="4002" ht="14.25" customHeight="1"/>
    <row r="4003" ht="14.25" customHeight="1"/>
    <row r="4004" ht="14.25" customHeight="1"/>
    <row r="4005" ht="14.25" customHeight="1"/>
    <row r="4006" ht="14.25" customHeight="1"/>
    <row r="4007" ht="14.25" customHeight="1"/>
    <row r="4008" ht="14.25" customHeight="1"/>
    <row r="4009" ht="14.25" customHeight="1"/>
    <row r="4010" ht="14.25" customHeight="1"/>
    <row r="4011" ht="14.25" customHeight="1"/>
    <row r="4012" ht="14.25" customHeight="1"/>
    <row r="4013" ht="14.25" customHeight="1"/>
    <row r="4014" ht="14.25" customHeight="1"/>
    <row r="4015" ht="14.25" customHeight="1"/>
    <row r="4016" ht="14.25" customHeight="1"/>
    <row r="4017" ht="14.25" customHeight="1"/>
    <row r="4018" ht="14.25" customHeight="1"/>
    <row r="4019" ht="14.25" customHeight="1"/>
    <row r="4020" ht="14.25" customHeight="1"/>
    <row r="4021" ht="14.25" customHeight="1"/>
    <row r="4022" ht="14.25" customHeight="1"/>
    <row r="4023" ht="14.25" customHeight="1"/>
    <row r="4024" ht="14.25" customHeight="1"/>
    <row r="4025" ht="14.25" customHeight="1"/>
    <row r="4026" ht="14.25" customHeight="1"/>
    <row r="4027" ht="14.25" customHeight="1"/>
    <row r="4028" ht="14.25" customHeight="1"/>
    <row r="4029" ht="14.25" customHeight="1"/>
    <row r="4030" ht="14.25" customHeight="1"/>
    <row r="4031" ht="14.25" customHeight="1"/>
    <row r="4032" ht="14.25" customHeight="1"/>
    <row r="4033" ht="14.25" customHeight="1"/>
    <row r="4034" ht="14.25" customHeight="1"/>
    <row r="4035" ht="14.25" customHeight="1"/>
    <row r="4036" ht="14.25" customHeight="1"/>
    <row r="4037" ht="14.25" customHeight="1"/>
    <row r="4038" ht="14.25" customHeight="1"/>
    <row r="4039" ht="14.25" customHeight="1"/>
    <row r="4040" ht="14.25" customHeight="1"/>
    <row r="4041" ht="14.25" customHeight="1"/>
    <row r="4042" ht="14.25" customHeight="1"/>
    <row r="4043" ht="14.25" customHeight="1"/>
    <row r="4044" ht="14.25" customHeight="1"/>
    <row r="4045" ht="14.25" customHeight="1"/>
    <row r="4046" ht="14.25" customHeight="1"/>
    <row r="4047" ht="14.25" customHeight="1"/>
    <row r="4048" ht="14.25" customHeight="1"/>
    <row r="4049" ht="14.25" customHeight="1"/>
    <row r="4050" ht="14.25" customHeight="1"/>
    <row r="4051" ht="14.25" customHeight="1"/>
    <row r="4052" ht="14.25" customHeight="1"/>
    <row r="4053" ht="14.25" customHeight="1"/>
    <row r="4054" ht="14.25" customHeight="1"/>
    <row r="4055" ht="14.25" customHeight="1"/>
    <row r="4056" ht="14.25" customHeight="1"/>
    <row r="4057" ht="14.25" customHeight="1"/>
    <row r="4058" ht="14.25" customHeight="1"/>
    <row r="4059" ht="14.25" customHeight="1"/>
    <row r="4060" ht="14.25" customHeight="1"/>
    <row r="4061" ht="14.25" customHeight="1"/>
    <row r="4062" ht="14.25" customHeight="1"/>
    <row r="4063" ht="14.25" customHeight="1"/>
    <row r="4064" ht="14.25" customHeight="1"/>
    <row r="4065" ht="14.25" customHeight="1"/>
    <row r="4066" ht="14.25" customHeight="1"/>
    <row r="4067" ht="14.25" customHeight="1"/>
    <row r="4068" ht="14.25" customHeight="1"/>
    <row r="4069" ht="14.25" customHeight="1"/>
    <row r="4070" ht="14.25" customHeight="1"/>
    <row r="4071" ht="14.25" customHeight="1"/>
    <row r="4072" ht="14.25" customHeight="1"/>
    <row r="4073" ht="14.25" customHeight="1"/>
    <row r="4074" ht="14.25" customHeight="1"/>
    <row r="4075" ht="14.25" customHeight="1"/>
    <row r="4076" ht="14.25" customHeight="1"/>
    <row r="4077" ht="14.25" customHeight="1"/>
    <row r="4078" ht="14.25" customHeight="1"/>
    <row r="4079" ht="14.25" customHeight="1"/>
    <row r="4080" ht="14.25" customHeight="1"/>
    <row r="4081" ht="14.25" customHeight="1"/>
    <row r="4082" ht="14.25" customHeight="1"/>
    <row r="4083" ht="14.25" customHeight="1"/>
    <row r="4084" ht="14.25" customHeight="1"/>
    <row r="4085" ht="14.25" customHeight="1"/>
    <row r="4086" ht="14.25" customHeight="1"/>
    <row r="4087" ht="14.25" customHeight="1"/>
    <row r="4088" ht="14.25" customHeight="1"/>
    <row r="4089" ht="14.25" customHeight="1"/>
    <row r="4090" ht="14.25" customHeight="1"/>
    <row r="4091" ht="14.25" customHeight="1"/>
    <row r="4092" ht="14.25" customHeight="1"/>
    <row r="4093" ht="14.25" customHeight="1"/>
    <row r="4094" ht="14.25" customHeight="1"/>
    <row r="4095" ht="14.25" customHeight="1"/>
    <row r="4096" ht="14.25" customHeight="1"/>
    <row r="4097" ht="14.25" customHeight="1"/>
    <row r="4098" ht="14.25" customHeight="1"/>
    <row r="4099" ht="14.25" customHeight="1"/>
    <row r="4100" ht="14.25" customHeight="1"/>
    <row r="4101" ht="14.25" customHeight="1"/>
    <row r="4102" ht="14.25" customHeight="1"/>
    <row r="4103" ht="14.25" customHeight="1"/>
    <row r="4104" ht="14.25" customHeight="1"/>
    <row r="4105" ht="14.25" customHeight="1"/>
    <row r="4106" ht="14.25" customHeight="1"/>
    <row r="4107" ht="14.25" customHeight="1"/>
    <row r="4108" ht="14.25" customHeight="1"/>
    <row r="4109" ht="14.25" customHeight="1"/>
    <row r="4110" ht="14.25" customHeight="1"/>
    <row r="4111" ht="14.25" customHeight="1"/>
    <row r="4112" ht="14.25" customHeight="1"/>
    <row r="4113" ht="14.25" customHeight="1"/>
    <row r="4114" ht="14.25" customHeight="1"/>
    <row r="4115" ht="14.25" customHeight="1"/>
    <row r="4116" ht="14.25" customHeight="1"/>
    <row r="4117" ht="14.25" customHeight="1"/>
    <row r="4118" ht="14.25" customHeight="1"/>
    <row r="4119" ht="14.25" customHeight="1"/>
    <row r="4120" ht="14.25" customHeight="1"/>
    <row r="4121" ht="14.25" customHeight="1"/>
    <row r="4122" ht="14.25" customHeight="1"/>
    <row r="4123" ht="14.25" customHeight="1"/>
    <row r="4124" ht="14.25" customHeight="1"/>
    <row r="4125" ht="14.25" customHeight="1"/>
    <row r="4126" ht="14.25" customHeight="1"/>
    <row r="4127" ht="14.25" customHeight="1"/>
    <row r="4128" ht="14.25" customHeight="1"/>
    <row r="4129" ht="14.25" customHeight="1"/>
    <row r="4130" ht="14.25" customHeight="1"/>
    <row r="4131" ht="14.25" customHeight="1"/>
    <row r="4132" ht="14.25" customHeight="1"/>
    <row r="4133" ht="14.25" customHeight="1"/>
    <row r="4134" ht="14.25" customHeight="1"/>
    <row r="4135" ht="14.25" customHeight="1"/>
    <row r="4136" ht="14.25" customHeight="1"/>
    <row r="4137" ht="14.25" customHeight="1"/>
    <row r="4138" ht="14.25" customHeight="1"/>
    <row r="4139" ht="14.25" customHeight="1"/>
    <row r="4140" ht="14.25" customHeight="1"/>
    <row r="4141" ht="14.25" customHeight="1"/>
    <row r="4142" ht="14.25" customHeight="1"/>
    <row r="4143" ht="14.25" customHeight="1"/>
    <row r="4144" ht="14.25" customHeight="1"/>
    <row r="4145" ht="14.25" customHeight="1"/>
    <row r="4146" ht="14.25" customHeight="1"/>
    <row r="4147" ht="14.25" customHeight="1"/>
    <row r="4148" ht="14.25" customHeight="1"/>
    <row r="4149" ht="14.25" customHeight="1"/>
    <row r="4150" ht="14.25" customHeight="1"/>
    <row r="4151" ht="14.25" customHeight="1"/>
    <row r="4152" ht="14.25" customHeight="1"/>
    <row r="4153" ht="14.25" customHeight="1"/>
    <row r="4154" ht="14.25" customHeight="1"/>
    <row r="4155" ht="14.25" customHeight="1"/>
    <row r="4156" ht="14.25" customHeight="1"/>
    <row r="4157" ht="14.25" customHeight="1"/>
    <row r="4158" ht="14.25" customHeight="1"/>
    <row r="4159" ht="14.25" customHeight="1"/>
    <row r="4160" ht="14.25" customHeight="1"/>
    <row r="4161" ht="14.25" customHeight="1"/>
    <row r="4162" ht="14.25" customHeight="1"/>
    <row r="4163" ht="14.25" customHeight="1"/>
    <row r="4164" ht="14.25" customHeight="1"/>
    <row r="4165" ht="14.25" customHeight="1"/>
    <row r="4166" ht="14.25" customHeight="1"/>
    <row r="4167" ht="14.25" customHeight="1"/>
    <row r="4168" ht="14.25" customHeight="1"/>
    <row r="4169" ht="14.25" customHeight="1"/>
    <row r="4170" ht="14.25" customHeight="1"/>
    <row r="4171" ht="14.25" customHeight="1"/>
    <row r="4172" ht="14.25" customHeight="1"/>
    <row r="4173" ht="14.25" customHeight="1"/>
    <row r="4174" ht="14.25" customHeight="1"/>
    <row r="4175" ht="14.25" customHeight="1"/>
    <row r="4176" ht="14.25" customHeight="1"/>
    <row r="4177" ht="14.25" customHeight="1"/>
    <row r="4178" ht="14.25" customHeight="1"/>
    <row r="4179" ht="14.25" customHeight="1"/>
    <row r="4180" ht="14.25" customHeight="1"/>
    <row r="4181" ht="14.25" customHeight="1"/>
    <row r="4182" ht="14.25" customHeight="1"/>
    <row r="4183" ht="14.25" customHeight="1"/>
    <row r="4184" ht="14.25" customHeight="1"/>
    <row r="4185" ht="14.25" customHeight="1"/>
    <row r="4186" ht="14.25" customHeight="1"/>
    <row r="4187" ht="14.25" customHeight="1"/>
    <row r="4188" ht="14.25" customHeight="1"/>
    <row r="4189" ht="14.25" customHeight="1"/>
    <row r="4190" ht="14.25" customHeight="1"/>
    <row r="4191" ht="14.25" customHeight="1"/>
    <row r="4192" ht="14.25" customHeight="1"/>
    <row r="4193" ht="14.25" customHeight="1"/>
    <row r="4194" ht="14.25" customHeight="1"/>
    <row r="4195" ht="14.25" customHeight="1"/>
    <row r="4196" ht="14.25" customHeight="1"/>
    <row r="4197" ht="14.25" customHeight="1"/>
    <row r="4198" ht="14.25" customHeight="1"/>
    <row r="4199" ht="14.25" customHeight="1"/>
    <row r="4200" ht="14.25" customHeight="1"/>
    <row r="4201" ht="14.25" customHeight="1"/>
    <row r="4202" ht="14.25" customHeight="1"/>
    <row r="4203" ht="14.25" customHeight="1"/>
    <row r="4204" ht="14.25" customHeight="1"/>
    <row r="4205" ht="14.25" customHeight="1"/>
    <row r="4206" ht="14.25" customHeight="1"/>
    <row r="4207" ht="14.25" customHeight="1"/>
    <row r="4208" ht="14.25" customHeight="1"/>
    <row r="4209" ht="14.25" customHeight="1"/>
    <row r="4210" ht="14.25" customHeight="1"/>
    <row r="4211" ht="14.25" customHeight="1"/>
    <row r="4212" ht="14.25" customHeight="1"/>
    <row r="4213" ht="14.25" customHeight="1"/>
    <row r="4214" ht="14.25" customHeight="1"/>
    <row r="4215" ht="14.25" customHeight="1"/>
    <row r="4216" ht="14.25" customHeight="1"/>
    <row r="4217" ht="14.25" customHeight="1"/>
    <row r="4218" ht="14.25" customHeight="1"/>
    <row r="4219" ht="14.25" customHeight="1"/>
    <row r="4220" ht="14.25" customHeight="1"/>
    <row r="4221" ht="14.25" customHeight="1"/>
    <row r="4222" ht="14.25" customHeight="1"/>
    <row r="4223" ht="14.25" customHeight="1"/>
    <row r="4224" ht="14.25" customHeight="1"/>
    <row r="4225" ht="14.25" customHeight="1"/>
    <row r="4226" ht="14.25" customHeight="1"/>
    <row r="4227" ht="14.25" customHeight="1"/>
    <row r="4228" ht="14.25" customHeight="1"/>
    <row r="4229" ht="14.25" customHeight="1"/>
    <row r="4230" ht="14.25" customHeight="1"/>
    <row r="4231" ht="14.25" customHeight="1"/>
    <row r="4232" ht="14.25" customHeight="1"/>
    <row r="4233" ht="14.25" customHeight="1"/>
    <row r="4234" ht="14.25" customHeight="1"/>
    <row r="4235" ht="14.25" customHeight="1"/>
    <row r="4236" ht="14.25" customHeight="1"/>
    <row r="4237" ht="14.25" customHeight="1"/>
    <row r="4238" ht="14.25" customHeight="1"/>
    <row r="4239" ht="14.25" customHeight="1"/>
    <row r="4240" ht="14.25" customHeight="1"/>
    <row r="4241" ht="14.25" customHeight="1"/>
    <row r="4242" ht="14.25" customHeight="1"/>
    <row r="4243" ht="14.25" customHeight="1"/>
    <row r="4244" ht="14.25" customHeight="1"/>
    <row r="4245" ht="14.25" customHeight="1"/>
    <row r="4246" ht="14.25" customHeight="1"/>
    <row r="4247" ht="14.25" customHeight="1"/>
    <row r="4248" ht="14.25" customHeight="1"/>
    <row r="4249" ht="14.25" customHeight="1"/>
    <row r="4250" ht="14.25" customHeight="1"/>
    <row r="4251" ht="14.25" customHeight="1"/>
    <row r="4252" ht="14.25" customHeight="1"/>
    <row r="4253" ht="14.25" customHeight="1"/>
    <row r="4254" ht="14.25" customHeight="1"/>
    <row r="4255" ht="14.25" customHeight="1"/>
    <row r="4256" ht="14.25" customHeight="1"/>
    <row r="4257" ht="14.25" customHeight="1"/>
    <row r="4258" ht="14.25" customHeight="1"/>
    <row r="4259" ht="14.25" customHeight="1"/>
    <row r="4260" ht="14.25" customHeight="1"/>
    <row r="4261" ht="14.25" customHeight="1"/>
    <row r="4262" ht="14.25" customHeight="1"/>
    <row r="4263" ht="14.25" customHeight="1"/>
    <row r="4264" ht="14.25" customHeight="1"/>
    <row r="4265" ht="14.25" customHeight="1"/>
    <row r="4266" ht="14.25" customHeight="1"/>
    <row r="4267" ht="14.25" customHeight="1"/>
    <row r="4268" ht="14.25" customHeight="1"/>
    <row r="4269" ht="14.25" customHeight="1"/>
    <row r="4270" ht="14.25" customHeight="1"/>
    <row r="4271" ht="14.25" customHeight="1"/>
    <row r="4272" ht="14.25" customHeight="1"/>
    <row r="4273" ht="14.25" customHeight="1"/>
    <row r="4274" ht="14.25" customHeight="1"/>
    <row r="4275" ht="14.25" customHeight="1"/>
    <row r="4276" ht="14.25" customHeight="1"/>
    <row r="4277" ht="14.25" customHeight="1"/>
    <row r="4278" ht="14.25" customHeight="1"/>
    <row r="4279" ht="14.25" customHeight="1"/>
    <row r="4280" ht="14.25" customHeight="1"/>
    <row r="4281" ht="14.25" customHeight="1"/>
    <row r="4282" ht="14.25" customHeight="1"/>
    <row r="4283" ht="14.25" customHeight="1"/>
    <row r="4284" ht="14.25" customHeight="1"/>
    <row r="4285" ht="14.25" customHeight="1"/>
    <row r="4286" ht="14.25" customHeight="1"/>
    <row r="4287" ht="14.25" customHeight="1"/>
    <row r="4288" ht="14.25" customHeight="1"/>
    <row r="4289" ht="14.25" customHeight="1"/>
    <row r="4290" ht="14.25" customHeight="1"/>
    <row r="4291" ht="14.25" customHeight="1"/>
    <row r="4292" ht="14.25" customHeight="1"/>
    <row r="4293" ht="14.25" customHeight="1"/>
    <row r="4294" ht="14.25" customHeight="1"/>
    <row r="4295" ht="14.25" customHeight="1"/>
    <row r="4296" ht="14.25" customHeight="1"/>
    <row r="4297" ht="14.25" customHeight="1"/>
    <row r="4298" ht="14.25" customHeight="1"/>
    <row r="4299" ht="14.25" customHeight="1"/>
    <row r="4300" ht="14.25" customHeight="1"/>
    <row r="4301" ht="14.25" customHeight="1"/>
    <row r="4302" ht="14.25" customHeight="1"/>
    <row r="4303" ht="14.25" customHeight="1"/>
    <row r="4304" ht="14.25" customHeight="1"/>
    <row r="4305" ht="14.25" customHeight="1"/>
    <row r="4306" ht="14.25" customHeight="1"/>
    <row r="4307" ht="14.25" customHeight="1"/>
    <row r="4308" ht="14.25" customHeight="1"/>
    <row r="4309" ht="14.25" customHeight="1"/>
    <row r="4310" ht="14.25" customHeight="1"/>
    <row r="4311" ht="14.25" customHeight="1"/>
    <row r="4312" ht="14.25" customHeight="1"/>
    <row r="4313" ht="14.25" customHeight="1"/>
    <row r="4314" ht="14.25" customHeight="1"/>
    <row r="4315" ht="14.25" customHeight="1"/>
    <row r="4316" ht="14.25" customHeight="1"/>
    <row r="4317" ht="14.25" customHeight="1"/>
    <row r="4318" ht="14.25" customHeight="1"/>
    <row r="4319" ht="14.25" customHeight="1"/>
    <row r="4320" ht="14.25" customHeight="1"/>
    <row r="4321" ht="14.25" customHeight="1"/>
    <row r="4322" ht="14.25" customHeight="1"/>
    <row r="4323" ht="14.25" customHeight="1"/>
    <row r="4324" ht="14.25" customHeight="1"/>
    <row r="4325" ht="14.25" customHeight="1"/>
    <row r="4326" ht="14.25" customHeight="1"/>
    <row r="4327" ht="14.25" customHeight="1"/>
    <row r="4328" ht="14.25" customHeight="1"/>
    <row r="4329" ht="14.25" customHeight="1"/>
    <row r="4330" ht="14.25" customHeight="1"/>
    <row r="4331" ht="14.25" customHeight="1"/>
    <row r="4332" ht="14.25" customHeight="1"/>
    <row r="4333" ht="14.25" customHeight="1"/>
    <row r="4334" ht="14.25" customHeight="1"/>
    <row r="4335" ht="14.25" customHeight="1"/>
    <row r="4336" ht="14.25" customHeight="1"/>
    <row r="4337" ht="14.25" customHeight="1"/>
    <row r="4338" ht="14.25" customHeight="1"/>
    <row r="4339" ht="14.25" customHeight="1"/>
    <row r="4340" ht="14.25" customHeight="1"/>
    <row r="4341" ht="14.25" customHeight="1"/>
    <row r="4342" ht="14.25" customHeight="1"/>
    <row r="4343" ht="14.25" customHeight="1"/>
    <row r="4344" ht="14.25" customHeight="1"/>
    <row r="4345" ht="14.25" customHeight="1"/>
    <row r="4346" ht="14.25" customHeight="1"/>
    <row r="4347" ht="14.25" customHeight="1"/>
    <row r="4348" ht="14.25" customHeight="1"/>
    <row r="4349" ht="14.25" customHeight="1"/>
    <row r="4350" ht="14.25" customHeight="1"/>
    <row r="4351" ht="14.25" customHeight="1"/>
    <row r="4352" ht="14.25" customHeight="1"/>
    <row r="4353" ht="14.25" customHeight="1"/>
    <row r="4354" ht="14.25" customHeight="1"/>
    <row r="4355" ht="14.25" customHeight="1"/>
    <row r="4356" ht="14.25" customHeight="1"/>
    <row r="4357" ht="14.25" customHeight="1"/>
    <row r="4358" ht="14.25" customHeight="1"/>
    <row r="4359" ht="14.25" customHeight="1"/>
    <row r="4360" ht="14.25" customHeight="1"/>
    <row r="4361" ht="14.25" customHeight="1"/>
    <row r="4362" ht="14.25" customHeight="1"/>
    <row r="4363" ht="14.25" customHeight="1"/>
    <row r="4364" ht="14.25" customHeight="1"/>
    <row r="4365" ht="14.25" customHeight="1"/>
    <row r="4366" ht="14.25" customHeight="1"/>
    <row r="4367" ht="14.25" customHeight="1"/>
    <row r="4368" ht="14.25" customHeight="1"/>
    <row r="4369" ht="14.25" customHeight="1"/>
    <row r="4370" ht="14.25" customHeight="1"/>
    <row r="4371" ht="14.25" customHeight="1"/>
    <row r="4372" ht="14.25" customHeight="1"/>
    <row r="4373" ht="14.25" customHeight="1"/>
    <row r="4374" ht="14.25" customHeight="1"/>
    <row r="4375" ht="14.25" customHeight="1"/>
    <row r="4376" ht="14.25" customHeight="1"/>
    <row r="4377" ht="14.25" customHeight="1"/>
    <row r="4378" ht="14.25" customHeight="1"/>
    <row r="4379" ht="14.25" customHeight="1"/>
    <row r="4380" ht="14.25" customHeight="1"/>
    <row r="4381" ht="14.25" customHeight="1"/>
    <row r="4382" ht="14.25" customHeight="1"/>
    <row r="4383" ht="14.25" customHeight="1"/>
    <row r="4384" ht="14.25" customHeight="1"/>
    <row r="4385" ht="14.25" customHeight="1"/>
    <row r="4386" ht="14.25" customHeight="1"/>
    <row r="4387" ht="14.25" customHeight="1"/>
    <row r="4388" ht="14.25" customHeight="1"/>
    <row r="4389" ht="14.25" customHeight="1"/>
    <row r="4390" ht="14.25" customHeight="1"/>
    <row r="4391" ht="14.25" customHeight="1"/>
    <row r="4392" ht="14.25" customHeight="1"/>
    <row r="4393" ht="14.25" customHeight="1"/>
    <row r="4394" ht="14.25" customHeight="1"/>
    <row r="4395" ht="14.25" customHeight="1"/>
    <row r="4396" ht="14.25" customHeight="1"/>
    <row r="4397" ht="14.25" customHeight="1"/>
    <row r="4398" ht="14.25" customHeight="1"/>
    <row r="4399" ht="14.25" customHeight="1"/>
    <row r="4400" ht="14.25" customHeight="1"/>
    <row r="4401" ht="14.25" customHeight="1"/>
    <row r="4402" ht="14.25" customHeight="1"/>
    <row r="4403" ht="14.25" customHeight="1"/>
    <row r="4404" ht="14.25" customHeight="1"/>
    <row r="4405" ht="14.25" customHeight="1"/>
    <row r="4406" ht="14.25" customHeight="1"/>
    <row r="4407" ht="14.25" customHeight="1"/>
    <row r="4408" ht="14.25" customHeight="1"/>
    <row r="4409" ht="14.25" customHeight="1"/>
    <row r="4410" ht="14.25" customHeight="1"/>
    <row r="4411" ht="14.25" customHeight="1"/>
    <row r="4412" ht="14.25" customHeight="1"/>
    <row r="4413" ht="14.25" customHeight="1"/>
    <row r="4414" ht="14.25" customHeight="1"/>
    <row r="4415" ht="14.25" customHeight="1"/>
    <row r="4416" ht="14.25" customHeight="1"/>
    <row r="4417" ht="14.25" customHeight="1"/>
    <row r="4418" ht="14.25" customHeight="1"/>
    <row r="4419" ht="14.25" customHeight="1"/>
    <row r="4420" ht="14.25" customHeight="1"/>
    <row r="4421" ht="14.25" customHeight="1"/>
    <row r="4422" ht="14.25" customHeight="1"/>
    <row r="4423" ht="14.25" customHeight="1"/>
    <row r="4424" ht="14.25" customHeight="1"/>
    <row r="4425" ht="14.25" customHeight="1"/>
    <row r="4426" ht="14.25" customHeight="1"/>
    <row r="4427" ht="14.25" customHeight="1"/>
    <row r="4428" ht="14.25" customHeight="1"/>
    <row r="4429" ht="14.25" customHeight="1"/>
    <row r="4430" ht="14.25" customHeight="1"/>
    <row r="4431" ht="14.25" customHeight="1"/>
    <row r="4432" ht="14.25" customHeight="1"/>
    <row r="4433" ht="14.25" customHeight="1"/>
    <row r="4434" ht="14.25" customHeight="1"/>
    <row r="4435" ht="14.25" customHeight="1"/>
    <row r="4436" ht="14.25" customHeight="1"/>
    <row r="4437" ht="14.25" customHeight="1"/>
    <row r="4438" ht="14.25" customHeight="1"/>
    <row r="4439" ht="14.25" customHeight="1"/>
    <row r="4440" ht="14.25" customHeight="1"/>
    <row r="4441" ht="14.25" customHeight="1"/>
    <row r="4442" ht="14.25" customHeight="1"/>
    <row r="4443" ht="14.25" customHeight="1"/>
    <row r="4444" ht="14.25" customHeight="1"/>
    <row r="4445" ht="14.25" customHeight="1"/>
    <row r="4446" ht="14.25" customHeight="1"/>
    <row r="4447" ht="14.25" customHeight="1"/>
    <row r="4448" ht="14.25" customHeight="1"/>
    <row r="4449" ht="14.25" customHeight="1"/>
    <row r="4450" ht="14.25" customHeight="1"/>
    <row r="4451" ht="14.25" customHeight="1"/>
    <row r="4452" ht="14.25" customHeight="1"/>
    <row r="4453" ht="14.25" customHeight="1"/>
    <row r="4454" ht="14.25" customHeight="1"/>
    <row r="4455" ht="14.25" customHeight="1"/>
    <row r="4456" ht="14.25" customHeight="1"/>
    <row r="4457" ht="14.25" customHeight="1"/>
    <row r="4458" ht="14.25" customHeight="1"/>
    <row r="4459" ht="14.25" customHeight="1"/>
    <row r="4460" ht="14.25" customHeight="1"/>
    <row r="4461" ht="14.25" customHeight="1"/>
    <row r="4462" ht="14.25" customHeight="1"/>
    <row r="4463" ht="14.25" customHeight="1"/>
    <row r="4464" ht="14.25" customHeight="1"/>
    <row r="4465" ht="14.25" customHeight="1"/>
    <row r="4466" ht="14.25" customHeight="1"/>
    <row r="4467" ht="14.25" customHeight="1"/>
    <row r="4468" ht="14.25" customHeight="1"/>
    <row r="4469" ht="14.25" customHeight="1"/>
    <row r="4470" ht="14.25" customHeight="1"/>
    <row r="4471" ht="14.25" customHeight="1"/>
    <row r="4472" ht="14.25" customHeight="1"/>
    <row r="4473" ht="14.25" customHeight="1"/>
    <row r="4474" ht="14.25" customHeight="1"/>
    <row r="4475" ht="14.25" customHeight="1"/>
    <row r="4476" ht="14.25" customHeight="1"/>
    <row r="4477" ht="14.25" customHeight="1"/>
    <row r="4478" ht="14.25" customHeight="1"/>
    <row r="4479" ht="14.25" customHeight="1"/>
    <row r="4480" ht="14.25" customHeight="1"/>
    <row r="4481" ht="14.25" customHeight="1"/>
    <row r="4482" ht="14.25" customHeight="1"/>
    <row r="4483" ht="14.25" customHeight="1"/>
    <row r="4484" ht="14.25" customHeight="1"/>
    <row r="4485" ht="14.25" customHeight="1"/>
    <row r="4486" ht="14.25" customHeight="1"/>
    <row r="4487" ht="14.25" customHeight="1"/>
    <row r="4488" ht="14.25" customHeight="1"/>
    <row r="4489" ht="14.25" customHeight="1"/>
    <row r="4490" ht="14.25" customHeight="1"/>
    <row r="4491" ht="14.25" customHeight="1"/>
    <row r="4492" ht="14.25" customHeight="1"/>
    <row r="4493" ht="14.25" customHeight="1"/>
    <row r="4494" ht="14.25" customHeight="1"/>
    <row r="4495" ht="14.25" customHeight="1"/>
    <row r="4496" ht="14.25" customHeight="1"/>
    <row r="4497" ht="14.25" customHeight="1"/>
    <row r="4498" ht="14.25" customHeight="1"/>
    <row r="4499" ht="14.25" customHeight="1"/>
    <row r="4500" ht="14.25" customHeight="1"/>
    <row r="4501" ht="14.25" customHeight="1"/>
    <row r="4502" ht="14.25" customHeight="1"/>
    <row r="4503" ht="14.25" customHeight="1"/>
    <row r="4504" ht="14.25" customHeight="1"/>
    <row r="4505" ht="14.25" customHeight="1"/>
    <row r="4506" ht="14.25" customHeight="1"/>
    <row r="4507" ht="14.25" customHeight="1"/>
    <row r="4508" ht="14.25" customHeight="1"/>
    <row r="4509" ht="14.25" customHeight="1"/>
    <row r="4510" ht="14.25" customHeight="1"/>
    <row r="4511" ht="14.25" customHeight="1"/>
    <row r="4512" ht="14.25" customHeight="1"/>
    <row r="4513" ht="14.25" customHeight="1"/>
    <row r="4514" ht="14.25" customHeight="1"/>
    <row r="4515" ht="14.25" customHeight="1"/>
    <row r="4516" ht="14.25" customHeight="1"/>
    <row r="4517" ht="14.25" customHeight="1"/>
    <row r="4518" ht="14.25" customHeight="1"/>
    <row r="4519" ht="14.25" customHeight="1"/>
    <row r="4520" ht="14.25" customHeight="1"/>
    <row r="4521" ht="14.25" customHeight="1"/>
    <row r="4522" ht="14.25" customHeight="1"/>
    <row r="4523" ht="14.25" customHeight="1"/>
    <row r="4524" ht="14.25" customHeight="1"/>
    <row r="4525" ht="14.25" customHeight="1"/>
    <row r="4526" ht="14.25" customHeight="1"/>
    <row r="4527" ht="14.25" customHeight="1"/>
    <row r="4528" ht="14.25" customHeight="1"/>
    <row r="4529" ht="14.25" customHeight="1"/>
    <row r="4530" ht="14.25" customHeight="1"/>
    <row r="4531" ht="14.25" customHeight="1"/>
    <row r="4532" ht="14.25" customHeight="1"/>
    <row r="4533" ht="14.25" customHeight="1"/>
    <row r="4534" ht="14.25" customHeight="1"/>
    <row r="4535" ht="14.25" customHeight="1"/>
    <row r="4536" ht="14.25" customHeight="1"/>
    <row r="4537" ht="14.25" customHeight="1"/>
    <row r="4538" ht="14.25" customHeight="1"/>
    <row r="4539" ht="14.25" customHeight="1"/>
    <row r="4540" ht="14.25" customHeight="1"/>
    <row r="4541" ht="14.25" customHeight="1"/>
    <row r="4542" ht="14.25" customHeight="1"/>
    <row r="4543" ht="14.25" customHeight="1"/>
    <row r="4544" ht="14.25" customHeight="1"/>
    <row r="4545" ht="14.25" customHeight="1"/>
    <row r="4546" ht="14.25" customHeight="1"/>
    <row r="4547" ht="14.25" customHeight="1"/>
    <row r="4548" ht="14.25" customHeight="1"/>
    <row r="4549" ht="14.25" customHeight="1"/>
    <row r="4550" ht="14.25" customHeight="1"/>
    <row r="4551" ht="14.25" customHeight="1"/>
    <row r="4552" ht="14.25" customHeight="1"/>
    <row r="4553" ht="14.25" customHeight="1"/>
    <row r="4554" ht="14.25" customHeight="1"/>
    <row r="4555" ht="14.25" customHeight="1"/>
    <row r="4556" ht="14.25" customHeight="1"/>
    <row r="4557" ht="14.25" customHeight="1"/>
    <row r="4558" ht="14.25" customHeight="1"/>
    <row r="4559" ht="14.25" customHeight="1"/>
    <row r="4560" ht="14.25" customHeight="1"/>
    <row r="4561" ht="14.25" customHeight="1"/>
    <row r="4562" ht="14.25" customHeight="1"/>
    <row r="4563" ht="14.25" customHeight="1"/>
    <row r="4564" ht="14.25" customHeight="1"/>
    <row r="4565" ht="14.25" customHeight="1"/>
    <row r="4566" ht="14.25" customHeight="1"/>
    <row r="4567" ht="14.25" customHeight="1"/>
    <row r="4568" ht="14.25" customHeight="1"/>
    <row r="4569" ht="14.25" customHeight="1"/>
    <row r="4570" ht="14.25" customHeight="1"/>
    <row r="4571" ht="14.25" customHeight="1"/>
    <row r="4572" ht="14.25" customHeight="1"/>
    <row r="4573" ht="14.25" customHeight="1"/>
    <row r="4574" ht="14.25" customHeight="1"/>
    <row r="4575" ht="14.25" customHeight="1"/>
    <row r="4576" ht="14.25" customHeight="1"/>
    <row r="4577" ht="14.25" customHeight="1"/>
    <row r="4578" ht="14.25" customHeight="1"/>
    <row r="4579" ht="14.25" customHeight="1"/>
    <row r="4580" ht="14.25" customHeight="1"/>
    <row r="4581" ht="14.25" customHeight="1"/>
    <row r="4582" ht="14.25" customHeight="1"/>
    <row r="4583" ht="14.25" customHeight="1"/>
    <row r="4584" ht="14.25" customHeight="1"/>
    <row r="4585" ht="14.25" customHeight="1"/>
    <row r="4586" ht="14.25" customHeight="1"/>
    <row r="4587" ht="14.25" customHeight="1"/>
    <row r="4588" ht="14.25" customHeight="1"/>
    <row r="4589" ht="14.25" customHeight="1"/>
    <row r="4590" ht="14.25" customHeight="1"/>
    <row r="4591" ht="14.25" customHeight="1"/>
    <row r="4592" ht="14.25" customHeight="1"/>
    <row r="4593" ht="14.25" customHeight="1"/>
    <row r="4594" ht="14.25" customHeight="1"/>
    <row r="4595" ht="14.25" customHeight="1"/>
    <row r="4596" ht="14.25" customHeight="1"/>
    <row r="4597" ht="14.25" customHeight="1"/>
    <row r="4598" ht="14.25" customHeight="1"/>
    <row r="4599" ht="14.25" customHeight="1"/>
    <row r="4600" ht="14.25" customHeight="1"/>
    <row r="4601" ht="14.25" customHeight="1"/>
    <row r="4602" ht="14.25" customHeight="1"/>
    <row r="4603" ht="14.25" customHeight="1"/>
    <row r="4604" ht="14.25" customHeight="1"/>
    <row r="4605" ht="14.25" customHeight="1"/>
    <row r="4606" ht="14.25" customHeight="1"/>
    <row r="4607" ht="14.25" customHeight="1"/>
    <row r="4608" ht="14.25" customHeight="1"/>
    <row r="4609" ht="14.25" customHeight="1"/>
    <row r="4610" ht="14.25" customHeight="1"/>
    <row r="4611" ht="14.25" customHeight="1"/>
    <row r="4612" ht="14.25" customHeight="1"/>
    <row r="4613" ht="14.25" customHeight="1"/>
    <row r="4614" ht="14.25" customHeight="1"/>
    <row r="4615" ht="14.25" customHeight="1"/>
    <row r="4616" ht="14.25" customHeight="1"/>
    <row r="4617" ht="14.25" customHeight="1"/>
    <row r="4618" ht="14.25" customHeight="1"/>
    <row r="4619" ht="14.25" customHeight="1"/>
    <row r="4620" ht="14.25" customHeight="1"/>
    <row r="4621" ht="14.25" customHeight="1"/>
    <row r="4622" ht="14.25" customHeight="1"/>
    <row r="4623" ht="14.25" customHeight="1"/>
    <row r="4624" ht="14.25" customHeight="1"/>
    <row r="4625" ht="14.25" customHeight="1"/>
    <row r="4626" ht="14.25" customHeight="1"/>
    <row r="4627" ht="14.25" customHeight="1"/>
    <row r="4628" ht="14.25" customHeight="1"/>
    <row r="4629" ht="14.25" customHeight="1"/>
    <row r="4630" ht="14.25" customHeight="1"/>
    <row r="4631" ht="14.25" customHeight="1"/>
    <row r="4632" ht="14.25" customHeight="1"/>
    <row r="4633" ht="14.25" customHeight="1"/>
    <row r="4634" ht="14.25" customHeight="1"/>
    <row r="4635" ht="14.25" customHeight="1"/>
    <row r="4636" ht="14.25" customHeight="1"/>
    <row r="4637" ht="14.25" customHeight="1"/>
    <row r="4638" ht="14.25" customHeight="1"/>
    <row r="4639" ht="14.25" customHeight="1"/>
    <row r="4640" ht="14.25" customHeight="1"/>
    <row r="4641" ht="14.25" customHeight="1"/>
    <row r="4642" ht="14.25" customHeight="1"/>
    <row r="4643" ht="14.25" customHeight="1"/>
    <row r="4644" ht="14.25" customHeight="1"/>
    <row r="4645" ht="14.25" customHeight="1"/>
    <row r="4646" ht="14.25" customHeight="1"/>
    <row r="4647" ht="14.25" customHeight="1"/>
    <row r="4648" ht="14.25" customHeight="1"/>
    <row r="4649" ht="14.25" customHeight="1"/>
    <row r="4650" ht="14.25" customHeight="1"/>
    <row r="4651" ht="14.25" customHeight="1"/>
    <row r="4652" ht="14.25" customHeight="1"/>
    <row r="4653" ht="14.25" customHeight="1"/>
    <row r="4654" ht="14.25" customHeight="1"/>
    <row r="4655" ht="14.25" customHeight="1"/>
    <row r="4656" ht="14.25" customHeight="1"/>
    <row r="4657" ht="14.25" customHeight="1"/>
    <row r="4658" ht="14.25" customHeight="1"/>
    <row r="4659" ht="14.25" customHeight="1"/>
    <row r="4660" ht="14.25" customHeight="1"/>
    <row r="4661" ht="14.25" customHeight="1"/>
    <row r="4662" ht="14.25" customHeight="1"/>
    <row r="4663" ht="14.25" customHeight="1"/>
    <row r="4664" ht="14.25" customHeight="1"/>
    <row r="4665" ht="14.25" customHeight="1"/>
    <row r="4666" ht="14.25" customHeight="1"/>
    <row r="4667" ht="14.25" customHeight="1"/>
    <row r="4668" ht="14.25" customHeight="1"/>
    <row r="4669" ht="14.25" customHeight="1"/>
    <row r="4670" ht="14.25" customHeight="1"/>
    <row r="4671" ht="14.25" customHeight="1"/>
    <row r="4672" ht="14.25" customHeight="1"/>
    <row r="4673" ht="14.25" customHeight="1"/>
    <row r="4674" ht="14.25" customHeight="1"/>
    <row r="4675" ht="14.25" customHeight="1"/>
    <row r="4676" ht="14.25" customHeight="1"/>
    <row r="4677" ht="14.25" customHeight="1"/>
    <row r="4678" ht="14.25" customHeight="1"/>
    <row r="4679" ht="14.25" customHeight="1"/>
    <row r="4680" ht="14.25" customHeight="1"/>
    <row r="4681" ht="14.25" customHeight="1"/>
    <row r="4682" ht="14.25" customHeight="1"/>
    <row r="4683" ht="14.25" customHeight="1"/>
    <row r="4684" ht="14.25" customHeight="1"/>
    <row r="4685" ht="14.25" customHeight="1"/>
    <row r="4686" ht="14.25" customHeight="1"/>
    <row r="4687" ht="14.25" customHeight="1"/>
    <row r="4688" ht="14.25" customHeight="1"/>
    <row r="4689" ht="14.25" customHeight="1"/>
    <row r="4690" ht="14.25" customHeight="1"/>
    <row r="4691" ht="14.25" customHeight="1"/>
    <row r="4692" ht="14.25" customHeight="1"/>
    <row r="4693" ht="14.25" customHeight="1"/>
    <row r="4694" ht="14.25" customHeight="1"/>
    <row r="4695" ht="14.25" customHeight="1"/>
    <row r="4696" ht="14.25" customHeight="1"/>
    <row r="4697" ht="14.25" customHeight="1"/>
    <row r="4698" ht="14.25" customHeight="1"/>
    <row r="4699" ht="14.25" customHeight="1"/>
    <row r="4700" ht="14.25" customHeight="1"/>
    <row r="4701" ht="14.25" customHeight="1"/>
    <row r="4702" ht="14.25" customHeight="1"/>
    <row r="4703" ht="14.25" customHeight="1"/>
    <row r="4704" ht="14.25" customHeight="1"/>
    <row r="4705" ht="14.25" customHeight="1"/>
    <row r="4706" ht="14.25" customHeight="1"/>
    <row r="4707" ht="14.25" customHeight="1"/>
    <row r="4708" ht="14.25" customHeight="1"/>
    <row r="4709" ht="14.25" customHeight="1"/>
    <row r="4710" ht="14.25" customHeight="1"/>
    <row r="4711" ht="14.25" customHeight="1"/>
    <row r="4712" ht="14.25" customHeight="1"/>
    <row r="4713" ht="14.25" customHeight="1"/>
    <row r="4714" ht="14.25" customHeight="1"/>
    <row r="4715" ht="14.25" customHeight="1"/>
    <row r="4716" ht="14.25" customHeight="1"/>
    <row r="4717" ht="14.25" customHeight="1"/>
    <row r="4718" ht="14.25" customHeight="1"/>
    <row r="4719" ht="14.25" customHeight="1"/>
    <row r="4720" ht="14.25" customHeight="1"/>
    <row r="4721" ht="14.25" customHeight="1"/>
    <row r="4722" ht="14.25" customHeight="1"/>
    <row r="4723" ht="14.25" customHeight="1"/>
    <row r="4724" ht="14.25" customHeight="1"/>
    <row r="4725" ht="14.25" customHeight="1"/>
    <row r="4726" ht="14.25" customHeight="1"/>
    <row r="4727" ht="14.25" customHeight="1"/>
    <row r="4728" ht="14.25" customHeight="1"/>
    <row r="4729" ht="14.25" customHeight="1"/>
    <row r="4730" ht="14.25" customHeight="1"/>
    <row r="4731" ht="14.25" customHeight="1"/>
    <row r="4732" ht="14.25" customHeight="1"/>
    <row r="4733" ht="14.25" customHeight="1"/>
    <row r="4734" ht="14.25" customHeight="1"/>
    <row r="4735" ht="14.25" customHeight="1"/>
    <row r="4736" ht="14.25" customHeight="1"/>
    <row r="4737" ht="14.25" customHeight="1"/>
    <row r="4738" ht="14.25" customHeight="1"/>
    <row r="4739" ht="14.25" customHeight="1"/>
    <row r="4740" ht="14.25" customHeight="1"/>
    <row r="4741" ht="14.25" customHeight="1"/>
    <row r="4742" ht="14.25" customHeight="1"/>
    <row r="4743" ht="14.25" customHeight="1"/>
    <row r="4744" ht="14.25" customHeight="1"/>
    <row r="4745" ht="14.25" customHeight="1"/>
    <row r="4746" ht="14.25" customHeight="1"/>
    <row r="4747" ht="14.25" customHeight="1"/>
    <row r="4748" ht="14.25" customHeight="1"/>
    <row r="4749" ht="14.25" customHeight="1"/>
    <row r="4750" ht="14.25" customHeight="1"/>
    <row r="4751" ht="14.25" customHeight="1"/>
    <row r="4752" ht="14.25" customHeight="1"/>
    <row r="4753" ht="14.25" customHeight="1"/>
    <row r="4754" ht="14.25" customHeight="1"/>
    <row r="4755" ht="14.25" customHeight="1"/>
    <row r="4756" ht="14.25" customHeight="1"/>
    <row r="4757" ht="14.25" customHeight="1"/>
    <row r="4758" ht="14.25" customHeight="1"/>
    <row r="4759" ht="14.25" customHeight="1"/>
    <row r="4760" ht="14.25" customHeight="1"/>
    <row r="4761" ht="14.25" customHeight="1"/>
    <row r="4762" ht="14.25" customHeight="1"/>
    <row r="4763" ht="14.25" customHeight="1"/>
    <row r="4764" ht="14.25" customHeight="1"/>
    <row r="4765" ht="14.25" customHeight="1"/>
    <row r="4766" ht="14.25" customHeight="1"/>
    <row r="4767" ht="14.25" customHeight="1"/>
    <row r="4768" ht="14.25" customHeight="1"/>
    <row r="4769" ht="14.25" customHeight="1"/>
    <row r="4770" ht="14.25" customHeight="1"/>
    <row r="4771" ht="14.25" customHeight="1"/>
    <row r="4772" ht="14.25" customHeight="1"/>
    <row r="4773" ht="14.25" customHeight="1"/>
    <row r="4774" ht="14.25" customHeight="1"/>
    <row r="4775" ht="14.25" customHeight="1"/>
    <row r="4776" ht="14.25" customHeight="1"/>
    <row r="4777" ht="14.25" customHeight="1"/>
    <row r="4778" ht="14.25" customHeight="1"/>
    <row r="4779" ht="14.25" customHeight="1"/>
    <row r="4780" ht="14.25" customHeight="1"/>
    <row r="4781" ht="14.25" customHeight="1"/>
    <row r="4782" ht="14.25" customHeight="1"/>
    <row r="4783" ht="14.25" customHeight="1"/>
    <row r="4784" ht="14.25" customHeight="1"/>
    <row r="4785" ht="14.25" customHeight="1"/>
    <row r="4786" ht="14.25" customHeight="1"/>
    <row r="4787" ht="14.25" customHeight="1"/>
    <row r="4788" ht="14.25" customHeight="1"/>
    <row r="4789" ht="14.25" customHeight="1"/>
    <row r="4790" ht="14.25" customHeight="1"/>
    <row r="4791" ht="14.25" customHeight="1"/>
    <row r="4792" ht="14.25" customHeight="1"/>
    <row r="4793" ht="14.25" customHeight="1"/>
    <row r="4794" ht="14.25" customHeight="1"/>
    <row r="4795" ht="14.25" customHeight="1"/>
    <row r="4796" ht="14.25" customHeight="1"/>
    <row r="4797" ht="14.25" customHeight="1"/>
    <row r="4798" ht="14.25" customHeight="1"/>
    <row r="4799" ht="14.25" customHeight="1"/>
    <row r="4800" ht="14.25" customHeight="1"/>
    <row r="4801" ht="14.25" customHeight="1"/>
    <row r="4802" ht="14.25" customHeight="1"/>
    <row r="4803" ht="14.25" customHeight="1"/>
    <row r="4804" ht="14.25" customHeight="1"/>
    <row r="4805" ht="14.25" customHeight="1"/>
    <row r="4806" ht="14.25" customHeight="1"/>
    <row r="4807" ht="14.25" customHeight="1"/>
    <row r="4808" ht="14.25" customHeight="1"/>
    <row r="4809" ht="14.25" customHeight="1"/>
    <row r="4810" ht="14.25" customHeight="1"/>
    <row r="4811" ht="14.25" customHeight="1"/>
    <row r="4812" ht="14.25" customHeight="1"/>
    <row r="4813" ht="14.25" customHeight="1"/>
    <row r="4814" ht="14.25" customHeight="1"/>
    <row r="4815" ht="14.25" customHeight="1"/>
    <row r="4816" ht="14.25" customHeight="1"/>
    <row r="4817" ht="14.25" customHeight="1"/>
    <row r="4818" ht="14.25" customHeight="1"/>
    <row r="4819" ht="14.25" customHeight="1"/>
    <row r="4820" ht="14.25" customHeight="1"/>
    <row r="4821" ht="14.25" customHeight="1"/>
    <row r="4822" ht="14.25" customHeight="1"/>
    <row r="4823" ht="14.25" customHeight="1"/>
    <row r="4824" ht="14.25" customHeight="1"/>
    <row r="4825" ht="14.25" customHeight="1"/>
    <row r="4826" ht="14.25" customHeight="1"/>
    <row r="4827" ht="14.25" customHeight="1"/>
    <row r="4828" ht="14.25" customHeight="1"/>
    <row r="4829" ht="14.25" customHeight="1"/>
    <row r="4830" ht="14.25" customHeight="1"/>
    <row r="4831" ht="14.25" customHeight="1"/>
    <row r="4832" ht="14.25" customHeight="1"/>
    <row r="4833" ht="14.25" customHeight="1"/>
    <row r="4834" ht="14.25" customHeight="1"/>
    <row r="4835" ht="14.25" customHeight="1"/>
    <row r="4836" ht="14.25" customHeight="1"/>
    <row r="4837" ht="14.25" customHeight="1"/>
    <row r="4838" ht="14.25" customHeight="1"/>
    <row r="4839" ht="14.25" customHeight="1"/>
    <row r="4840" ht="14.25" customHeight="1"/>
    <row r="4841" ht="14.25" customHeight="1"/>
    <row r="4842" ht="14.25" customHeight="1"/>
    <row r="4843" ht="14.25" customHeight="1"/>
    <row r="4844" ht="14.25" customHeight="1"/>
    <row r="4845" ht="14.25" customHeight="1"/>
    <row r="4846" ht="14.25" customHeight="1"/>
    <row r="4847" ht="14.25" customHeight="1"/>
    <row r="4848" ht="14.25" customHeight="1"/>
    <row r="4849" ht="14.25" customHeight="1"/>
    <row r="4850" ht="14.25" customHeight="1"/>
    <row r="4851" ht="14.25" customHeight="1"/>
    <row r="4852" ht="14.25" customHeight="1"/>
    <row r="4853" ht="14.25" customHeight="1"/>
    <row r="4854" ht="14.25" customHeight="1"/>
    <row r="4855" ht="14.25" customHeight="1"/>
    <row r="4856" ht="14.25" customHeight="1"/>
    <row r="4857" ht="14.25" customHeight="1"/>
    <row r="4858" ht="14.25" customHeight="1"/>
    <row r="4859" ht="14.25" customHeight="1"/>
    <row r="4860" ht="14.25" customHeight="1"/>
    <row r="4861" ht="14.25" customHeight="1"/>
    <row r="4862" ht="14.25" customHeight="1"/>
    <row r="4863" ht="14.25" customHeight="1"/>
    <row r="4864" ht="14.25" customHeight="1"/>
    <row r="4865" ht="14.25" customHeight="1"/>
    <row r="4866" ht="14.25" customHeight="1"/>
    <row r="4867" ht="14.25" customHeight="1"/>
    <row r="4868" ht="14.25" customHeight="1"/>
    <row r="4869" ht="14.25" customHeight="1"/>
    <row r="4870" ht="14.25" customHeight="1"/>
    <row r="4871" ht="14.25" customHeight="1"/>
    <row r="4872" ht="14.25" customHeight="1"/>
    <row r="4873" ht="14.25" customHeight="1"/>
    <row r="4874" ht="14.25" customHeight="1"/>
    <row r="4875" ht="14.25" customHeight="1"/>
    <row r="4876" ht="14.25" customHeight="1"/>
    <row r="4877" ht="14.25" customHeight="1"/>
    <row r="4878" ht="14.25" customHeight="1"/>
    <row r="4879" ht="14.25" customHeight="1"/>
    <row r="4880" ht="14.25" customHeight="1"/>
    <row r="4881" ht="14.25" customHeight="1"/>
    <row r="4882" ht="14.25" customHeight="1"/>
    <row r="4883" ht="14.25" customHeight="1"/>
    <row r="4884" ht="14.25" customHeight="1"/>
    <row r="4885" ht="14.25" customHeight="1"/>
    <row r="4886" ht="14.25" customHeight="1"/>
    <row r="4887" ht="14.25" customHeight="1"/>
    <row r="4888" ht="14.25" customHeight="1"/>
    <row r="4889" ht="14.25" customHeight="1"/>
    <row r="4890" ht="14.25" customHeight="1"/>
    <row r="4891" ht="14.25" customHeight="1"/>
    <row r="4892" ht="14.25" customHeight="1"/>
    <row r="4893" ht="14.25" customHeight="1"/>
    <row r="4894" ht="14.25" customHeight="1"/>
    <row r="4895" ht="14.25" customHeight="1"/>
    <row r="4896" ht="14.25" customHeight="1"/>
    <row r="4897" ht="14.25" customHeight="1"/>
    <row r="4898" ht="14.25" customHeight="1"/>
    <row r="4899" ht="14.25" customHeight="1"/>
    <row r="4900" ht="14.25" customHeight="1"/>
    <row r="4901" ht="14.25" customHeight="1"/>
    <row r="4902" ht="14.25" customHeight="1"/>
    <row r="4903" ht="14.25" customHeight="1"/>
    <row r="4904" ht="14.25" customHeight="1"/>
    <row r="4905" ht="14.25" customHeight="1"/>
    <row r="4906" ht="14.25" customHeight="1"/>
    <row r="4907" ht="14.25" customHeight="1"/>
    <row r="4908" ht="14.25" customHeight="1"/>
    <row r="4909" ht="14.25" customHeight="1"/>
    <row r="4910" ht="14.25" customHeight="1"/>
    <row r="4911" ht="14.25" customHeight="1"/>
    <row r="4912" ht="14.25" customHeight="1"/>
    <row r="4913" ht="14.25" customHeight="1"/>
    <row r="4914" ht="14.25" customHeight="1"/>
    <row r="4915" ht="14.25" customHeight="1"/>
    <row r="4916" ht="14.25" customHeight="1"/>
    <row r="4917" ht="14.25" customHeight="1"/>
    <row r="4918" ht="14.25" customHeight="1"/>
    <row r="4919" ht="14.25" customHeight="1"/>
    <row r="4920" ht="14.25" customHeight="1"/>
    <row r="4921" ht="14.25" customHeight="1"/>
    <row r="4922" ht="14.25" customHeight="1"/>
    <row r="4923" ht="14.25" customHeight="1"/>
    <row r="4924" ht="14.25" customHeight="1"/>
    <row r="4925" ht="14.25" customHeight="1"/>
    <row r="4926" ht="14.25" customHeight="1"/>
    <row r="4927" ht="14.25" customHeight="1"/>
    <row r="4928" ht="14.25" customHeight="1"/>
    <row r="4929" ht="14.25" customHeight="1"/>
    <row r="4930" ht="14.25" customHeight="1"/>
    <row r="4931" ht="14.25" customHeight="1"/>
    <row r="4932" ht="14.25" customHeight="1"/>
    <row r="4933" ht="14.25" customHeight="1"/>
    <row r="4934" ht="14.25" customHeight="1"/>
    <row r="4935" ht="14.25" customHeight="1"/>
    <row r="4936" ht="14.25" customHeight="1"/>
    <row r="4937" ht="14.25" customHeight="1"/>
    <row r="4938" ht="14.25" customHeight="1"/>
    <row r="4939" ht="14.25" customHeight="1"/>
    <row r="4940" ht="14.25" customHeight="1"/>
    <row r="4941" ht="14.25" customHeight="1"/>
    <row r="4942" ht="14.25" customHeight="1"/>
    <row r="4943" ht="14.25" customHeight="1"/>
    <row r="4944" ht="14.25" customHeight="1"/>
    <row r="4945" ht="14.25" customHeight="1"/>
    <row r="4946" ht="14.25" customHeight="1"/>
    <row r="4947" ht="14.25" customHeight="1"/>
    <row r="4948" ht="14.25" customHeight="1"/>
    <row r="4949" ht="14.25" customHeight="1"/>
    <row r="4950" ht="14.25" customHeight="1"/>
    <row r="4951" ht="14.25" customHeight="1"/>
    <row r="4952" ht="14.25" customHeight="1"/>
    <row r="4953" ht="14.25" customHeight="1"/>
    <row r="4954" ht="14.25" customHeight="1"/>
    <row r="4955" ht="14.25" customHeight="1"/>
    <row r="4956" ht="14.25" customHeight="1"/>
    <row r="4957" ht="14.25" customHeight="1"/>
    <row r="4958" ht="14.25" customHeight="1"/>
    <row r="4959" ht="14.25" customHeight="1"/>
    <row r="4960" ht="14.25" customHeight="1"/>
    <row r="4961" ht="14.25" customHeight="1"/>
    <row r="4962" ht="14.25" customHeight="1"/>
    <row r="4963" ht="14.25" customHeight="1"/>
    <row r="4964" ht="14.25" customHeight="1"/>
    <row r="4965" ht="14.25" customHeight="1"/>
    <row r="4966" ht="14.25" customHeight="1"/>
    <row r="4967" ht="14.25" customHeight="1"/>
    <row r="4968" ht="14.25" customHeight="1"/>
    <row r="4969" ht="14.25" customHeight="1"/>
    <row r="4970" ht="14.25" customHeight="1"/>
    <row r="4971" ht="14.25" customHeight="1"/>
    <row r="4972" ht="14.25" customHeight="1"/>
    <row r="4973" ht="14.25" customHeight="1"/>
    <row r="4974" ht="14.25" customHeight="1"/>
    <row r="4975" ht="14.25" customHeight="1"/>
    <row r="4976" ht="14.25" customHeight="1"/>
    <row r="4977" ht="14.25" customHeight="1"/>
    <row r="4978" ht="14.25" customHeight="1"/>
    <row r="4979" ht="14.25" customHeight="1"/>
    <row r="4980" ht="14.25" customHeight="1"/>
    <row r="4981" ht="14.25" customHeight="1"/>
    <row r="4982" ht="14.25" customHeight="1"/>
    <row r="4983" ht="14.25" customHeight="1"/>
    <row r="4984" ht="14.25" customHeight="1"/>
    <row r="4985" ht="14.25" customHeight="1"/>
    <row r="4986" ht="14.25" customHeight="1"/>
    <row r="4987" ht="14.25" customHeight="1"/>
    <row r="4988" ht="14.25" customHeight="1"/>
    <row r="4989" ht="14.25" customHeight="1"/>
    <row r="4990" ht="14.25" customHeight="1"/>
    <row r="4991" ht="14.25" customHeight="1"/>
    <row r="4992" ht="14.25" customHeight="1"/>
    <row r="4993" ht="14.25" customHeight="1"/>
    <row r="4994" ht="14.25" customHeight="1"/>
    <row r="4995" ht="14.25" customHeight="1"/>
    <row r="4996" ht="14.25" customHeight="1"/>
    <row r="4997" ht="14.25" customHeight="1"/>
    <row r="4998" ht="14.25" customHeight="1"/>
    <row r="4999" ht="14.25" customHeight="1"/>
    <row r="5000" ht="14.25" customHeight="1"/>
    <row r="5001" ht="14.25" customHeight="1"/>
    <row r="5002" ht="14.25" customHeight="1"/>
    <row r="5003" ht="14.25" customHeight="1"/>
    <row r="5004" ht="14.25" customHeight="1"/>
    <row r="5005" ht="14.25" customHeight="1"/>
    <row r="5006" ht="14.25" customHeight="1"/>
    <row r="5007" ht="14.25" customHeight="1"/>
    <row r="5008" ht="14.25" customHeight="1"/>
    <row r="5009" ht="14.25" customHeight="1"/>
    <row r="5010" ht="14.25" customHeight="1"/>
    <row r="5011" ht="14.25" customHeight="1"/>
    <row r="5012" ht="14.25" customHeight="1"/>
    <row r="5013" ht="14.25" customHeight="1"/>
    <row r="5014" ht="14.25" customHeight="1"/>
    <row r="5015" ht="14.25" customHeight="1"/>
    <row r="5016" ht="14.25" customHeight="1"/>
    <row r="5017" ht="14.25" customHeight="1"/>
    <row r="5018" ht="14.25" customHeight="1"/>
    <row r="5019" ht="14.25" customHeight="1"/>
    <row r="5020" ht="14.25" customHeight="1"/>
    <row r="5021" ht="14.25" customHeight="1"/>
    <row r="5022" ht="14.25" customHeight="1"/>
    <row r="5023" ht="14.25" customHeight="1"/>
    <row r="5024" ht="14.25" customHeight="1"/>
    <row r="5025" ht="14.25" customHeight="1"/>
    <row r="5026" ht="14.25" customHeight="1"/>
    <row r="5027" ht="14.25" customHeight="1"/>
    <row r="5028" ht="14.25" customHeight="1"/>
    <row r="5029" ht="14.25" customHeight="1"/>
    <row r="5030" ht="14.25" customHeight="1"/>
    <row r="5031" ht="14.25" customHeight="1"/>
    <row r="5032" ht="14.25" customHeight="1"/>
    <row r="5033" ht="14.25" customHeight="1"/>
    <row r="5034" ht="14.25" customHeight="1"/>
    <row r="5035" ht="14.25" customHeight="1"/>
    <row r="5036" ht="14.25" customHeight="1"/>
    <row r="5037" ht="14.25" customHeight="1"/>
    <row r="5038" ht="14.25" customHeight="1"/>
    <row r="5039" ht="14.25" customHeight="1"/>
    <row r="5040" ht="14.25" customHeight="1"/>
    <row r="5041" ht="14.25" customHeight="1"/>
    <row r="5042" ht="14.25" customHeight="1"/>
    <row r="5043" ht="14.25" customHeight="1"/>
    <row r="5044" ht="14.25" customHeight="1"/>
    <row r="5045" ht="14.25" customHeight="1"/>
    <row r="5046" ht="14.25" customHeight="1"/>
    <row r="5047" ht="14.25" customHeight="1"/>
    <row r="5048" ht="14.25" customHeight="1"/>
    <row r="5049" ht="14.25" customHeight="1"/>
    <row r="5050" ht="14.25" customHeight="1"/>
    <row r="5051" ht="14.25" customHeight="1"/>
    <row r="5052" ht="14.25" customHeight="1"/>
    <row r="5053" ht="14.25" customHeight="1"/>
    <row r="5054" ht="14.25" customHeight="1"/>
    <row r="5055" ht="14.25" customHeight="1"/>
    <row r="5056" ht="14.25" customHeight="1"/>
    <row r="5057" ht="14.25" customHeight="1"/>
    <row r="5058" ht="14.25" customHeight="1"/>
    <row r="5059" ht="14.25" customHeight="1"/>
    <row r="5060" ht="14.25" customHeight="1"/>
    <row r="5061" ht="14.25" customHeight="1"/>
    <row r="5062" ht="14.25" customHeight="1"/>
    <row r="5063" ht="14.25" customHeight="1"/>
    <row r="5064" ht="14.25" customHeight="1"/>
    <row r="5065" ht="14.25" customHeight="1"/>
    <row r="5066" ht="14.25" customHeight="1"/>
    <row r="5067" ht="14.25" customHeight="1"/>
    <row r="5068" ht="14.25" customHeight="1"/>
    <row r="5069" ht="14.25" customHeight="1"/>
    <row r="5070" ht="14.25" customHeight="1"/>
    <row r="5071" ht="14.25" customHeight="1"/>
    <row r="5072" ht="14.25" customHeight="1"/>
    <row r="5073" ht="14.25" customHeight="1"/>
    <row r="5074" ht="14.25" customHeight="1"/>
    <row r="5075" ht="14.25" customHeight="1"/>
    <row r="5076" ht="14.25" customHeight="1"/>
    <row r="5077" ht="14.25" customHeight="1"/>
    <row r="5078" ht="14.25" customHeight="1"/>
    <row r="5079" ht="14.25" customHeight="1"/>
    <row r="5080" ht="14.25" customHeight="1"/>
    <row r="5081" ht="14.25" customHeight="1"/>
    <row r="5082" ht="14.25" customHeight="1"/>
    <row r="5083" ht="14.25" customHeight="1"/>
    <row r="5084" ht="14.25" customHeight="1"/>
    <row r="5085" ht="14.25" customHeight="1"/>
    <row r="5086" ht="14.25" customHeight="1"/>
    <row r="5087" ht="14.25" customHeight="1"/>
    <row r="5088" ht="14.25" customHeight="1"/>
    <row r="5089" ht="14.25" customHeight="1"/>
    <row r="5090" ht="14.25" customHeight="1"/>
    <row r="5091" ht="14.25" customHeight="1"/>
    <row r="5092" ht="14.25" customHeight="1"/>
    <row r="5093" ht="14.25" customHeight="1"/>
    <row r="5094" ht="14.25" customHeight="1"/>
    <row r="5095" ht="14.25" customHeight="1"/>
    <row r="5096" ht="14.25" customHeight="1"/>
    <row r="5097" ht="14.25" customHeight="1"/>
    <row r="5098" ht="14.25" customHeight="1"/>
    <row r="5099" ht="14.25" customHeight="1"/>
    <row r="5100" ht="14.25" customHeight="1"/>
    <row r="5101" ht="14.25" customHeight="1"/>
    <row r="5102" ht="14.25" customHeight="1"/>
    <row r="5103" ht="14.25" customHeight="1"/>
    <row r="5104" ht="14.25" customHeight="1"/>
    <row r="5105" ht="14.25" customHeight="1"/>
    <row r="5106" ht="14.25" customHeight="1"/>
    <row r="5107" ht="14.25" customHeight="1"/>
    <row r="5108" ht="14.25" customHeight="1"/>
    <row r="5109" ht="14.25" customHeight="1"/>
    <row r="5110" ht="14.25" customHeight="1"/>
    <row r="5111" ht="14.25" customHeight="1"/>
    <row r="5112" ht="14.25" customHeight="1"/>
    <row r="5113" ht="14.25" customHeight="1"/>
    <row r="5114" ht="14.25" customHeight="1"/>
    <row r="5115" ht="14.25" customHeight="1"/>
    <row r="5116" ht="14.25" customHeight="1"/>
    <row r="5117" ht="14.25" customHeight="1"/>
    <row r="5118" ht="14.25" customHeight="1"/>
    <row r="5119" ht="14.25" customHeight="1"/>
    <row r="5120" ht="14.25" customHeight="1"/>
    <row r="5121" ht="14.25" customHeight="1"/>
    <row r="5122" ht="14.25" customHeight="1"/>
    <row r="5123" ht="14.25" customHeight="1"/>
    <row r="5124" ht="14.25" customHeight="1"/>
    <row r="5125" ht="14.25" customHeight="1"/>
    <row r="5126" ht="14.25" customHeight="1"/>
    <row r="5127" ht="14.25" customHeight="1"/>
    <row r="5128" ht="14.25" customHeight="1"/>
    <row r="5129" ht="14.25" customHeight="1"/>
    <row r="5130" ht="14.25" customHeight="1"/>
    <row r="5131" ht="14.25" customHeight="1"/>
    <row r="5132" ht="14.25" customHeight="1"/>
    <row r="5133" ht="14.25" customHeight="1"/>
    <row r="5134" ht="14.25" customHeight="1"/>
    <row r="5135" ht="14.25" customHeight="1"/>
    <row r="5136" ht="14.25" customHeight="1"/>
    <row r="5137" ht="14.25" customHeight="1"/>
    <row r="5138" ht="14.25" customHeight="1"/>
    <row r="5139" ht="14.25" customHeight="1"/>
    <row r="5140" ht="14.25" customHeight="1"/>
    <row r="5141" ht="14.25" customHeight="1"/>
    <row r="5142" ht="14.25" customHeight="1"/>
    <row r="5143" ht="14.25" customHeight="1"/>
    <row r="5144" ht="14.25" customHeight="1"/>
    <row r="5145" ht="14.25" customHeight="1"/>
    <row r="5146" ht="14.25" customHeight="1"/>
    <row r="5147" ht="14.25" customHeight="1"/>
    <row r="5148" ht="14.25" customHeight="1"/>
    <row r="5149" ht="14.25" customHeight="1"/>
    <row r="5150" ht="14.25" customHeight="1"/>
    <row r="5151" ht="14.25" customHeight="1"/>
    <row r="5152" ht="14.25" customHeight="1"/>
    <row r="5153" ht="14.25" customHeight="1"/>
    <row r="5154" ht="14.25" customHeight="1"/>
    <row r="5155" ht="14.25" customHeight="1"/>
    <row r="5156" ht="14.25" customHeight="1"/>
    <row r="5157" ht="14.25" customHeight="1"/>
    <row r="5158" ht="14.25" customHeight="1"/>
    <row r="5159" ht="14.25" customHeight="1"/>
    <row r="5160" ht="14.25" customHeight="1"/>
    <row r="5161" ht="14.25" customHeight="1"/>
    <row r="5162" ht="14.25" customHeight="1"/>
    <row r="5163" ht="14.25" customHeight="1"/>
    <row r="5164" ht="14.25" customHeight="1"/>
    <row r="5165" ht="14.25" customHeight="1"/>
    <row r="5166" ht="14.25" customHeight="1"/>
    <row r="5167" ht="14.25" customHeight="1"/>
    <row r="5168" ht="14.25" customHeight="1"/>
    <row r="5169" ht="14.25" customHeight="1"/>
    <row r="5170" ht="14.25" customHeight="1"/>
    <row r="5171" ht="14.25" customHeight="1"/>
    <row r="5172" ht="14.25" customHeight="1"/>
    <row r="5173" ht="14.25" customHeight="1"/>
    <row r="5174" ht="14.25" customHeight="1"/>
    <row r="5175" ht="14.25" customHeight="1"/>
    <row r="5176" ht="14.25" customHeight="1"/>
    <row r="5177" ht="14.25" customHeight="1"/>
    <row r="5178" ht="14.25" customHeight="1"/>
    <row r="5179" ht="14.25" customHeight="1"/>
    <row r="5180" ht="14.25" customHeight="1"/>
    <row r="5181" ht="14.25" customHeight="1"/>
    <row r="5182" ht="14.25" customHeight="1"/>
    <row r="5183" ht="14.25" customHeight="1"/>
    <row r="5184" ht="14.25" customHeight="1"/>
    <row r="5185" ht="14.25" customHeight="1"/>
    <row r="5186" ht="14.25" customHeight="1"/>
    <row r="5187" ht="14.25" customHeight="1"/>
    <row r="5188" ht="14.25" customHeight="1"/>
    <row r="5189" ht="14.25" customHeight="1"/>
    <row r="5190" ht="14.25" customHeight="1"/>
    <row r="5191" ht="14.25" customHeight="1"/>
    <row r="5192" ht="14.25" customHeight="1"/>
    <row r="5193" ht="14.25" customHeight="1"/>
    <row r="5194" ht="14.25" customHeight="1"/>
    <row r="5195" ht="14.25" customHeight="1"/>
    <row r="5196" ht="14.25" customHeight="1"/>
    <row r="5197" ht="14.25" customHeight="1"/>
    <row r="5198" ht="14.25" customHeight="1"/>
    <row r="5199" ht="14.25" customHeight="1"/>
    <row r="5200" ht="14.25" customHeight="1"/>
    <row r="5201" ht="14.25" customHeight="1"/>
    <row r="5202" ht="14.25" customHeight="1"/>
    <row r="5203" ht="14.25" customHeight="1"/>
    <row r="5204" ht="14.25" customHeight="1"/>
    <row r="5205" ht="14.25" customHeight="1"/>
    <row r="5206" ht="14.25" customHeight="1"/>
    <row r="5207" ht="14.25" customHeight="1"/>
    <row r="5208" ht="14.25" customHeight="1"/>
    <row r="5209" ht="14.25" customHeight="1"/>
    <row r="5210" ht="14.25" customHeight="1"/>
    <row r="5211" ht="14.25" customHeight="1"/>
    <row r="5212" ht="14.25" customHeight="1"/>
    <row r="5213" ht="14.25" customHeight="1"/>
    <row r="5214" ht="14.25" customHeight="1"/>
    <row r="5215" ht="14.25" customHeight="1"/>
    <row r="5216" ht="14.25" customHeight="1"/>
    <row r="5217" ht="14.25" customHeight="1"/>
    <row r="5218" ht="14.25" customHeight="1"/>
    <row r="5219" ht="14.25" customHeight="1"/>
    <row r="5220" ht="14.25" customHeight="1"/>
    <row r="5221" ht="14.25" customHeight="1"/>
    <row r="5222" ht="14.25" customHeight="1"/>
    <row r="5223" ht="14.25" customHeight="1"/>
    <row r="5224" ht="14.25" customHeight="1"/>
    <row r="5225" ht="14.25" customHeight="1"/>
    <row r="5226" ht="14.25" customHeight="1"/>
    <row r="5227" ht="14.25" customHeight="1"/>
    <row r="5228" ht="14.25" customHeight="1"/>
    <row r="5229" ht="14.25" customHeight="1"/>
    <row r="5230" ht="14.25" customHeight="1"/>
    <row r="5231" ht="14.25" customHeight="1"/>
    <row r="5232" ht="14.25" customHeight="1"/>
    <row r="5233" ht="14.25" customHeight="1"/>
    <row r="5234" ht="14.25" customHeight="1"/>
    <row r="5235" ht="14.25" customHeight="1"/>
    <row r="5236" ht="14.25" customHeight="1"/>
    <row r="5237" ht="14.25" customHeight="1"/>
    <row r="5238" ht="14.25" customHeight="1"/>
    <row r="5239" ht="14.25" customHeight="1"/>
    <row r="5240" ht="14.25" customHeight="1"/>
    <row r="5241" ht="14.25" customHeight="1"/>
    <row r="5242" ht="14.25" customHeight="1"/>
    <row r="5243" ht="14.25" customHeight="1"/>
    <row r="5244" ht="14.25" customHeight="1"/>
    <row r="5245" ht="14.25" customHeight="1"/>
    <row r="5246" ht="14.25" customHeight="1"/>
    <row r="5247" ht="14.25" customHeight="1"/>
    <row r="5248" ht="14.25" customHeight="1"/>
    <row r="5249" ht="14.25" customHeight="1"/>
    <row r="5250" ht="14.25" customHeight="1"/>
    <row r="5251" ht="14.25" customHeight="1"/>
    <row r="5252" ht="14.25" customHeight="1"/>
    <row r="5253" ht="14.25" customHeight="1"/>
    <row r="5254" ht="14.25" customHeight="1"/>
    <row r="5255" ht="14.25" customHeight="1"/>
    <row r="5256" ht="14.25" customHeight="1"/>
    <row r="5257" ht="14.25" customHeight="1"/>
    <row r="5258" ht="14.25" customHeight="1"/>
    <row r="5259" ht="14.25" customHeight="1"/>
    <row r="5260" ht="14.25" customHeight="1"/>
    <row r="5261" ht="14.25" customHeight="1"/>
    <row r="5262" ht="14.25" customHeight="1"/>
    <row r="5263" ht="14.25" customHeight="1"/>
    <row r="5264" ht="14.25" customHeight="1"/>
    <row r="5265" ht="14.25" customHeight="1"/>
    <row r="5266" ht="14.25" customHeight="1"/>
    <row r="5267" ht="14.25" customHeight="1"/>
    <row r="5268" ht="14.25" customHeight="1"/>
    <row r="5269" ht="14.25" customHeight="1"/>
    <row r="5270" ht="14.25" customHeight="1"/>
    <row r="5271" ht="14.25" customHeight="1"/>
    <row r="5272" ht="14.25" customHeight="1"/>
    <row r="5273" ht="14.25" customHeight="1"/>
    <row r="5274" ht="14.25" customHeight="1"/>
    <row r="5275" ht="14.25" customHeight="1"/>
    <row r="5276" ht="14.25" customHeight="1"/>
    <row r="5277" ht="14.25" customHeight="1"/>
    <row r="5278" ht="14.25" customHeight="1"/>
    <row r="5279" ht="14.25" customHeight="1"/>
    <row r="5280" ht="14.25" customHeight="1"/>
    <row r="5281" ht="14.25" customHeight="1"/>
    <row r="5282" ht="14.25" customHeight="1"/>
    <row r="5283" ht="14.25" customHeight="1"/>
    <row r="5284" ht="14.25" customHeight="1"/>
    <row r="5285" ht="14.25" customHeight="1"/>
    <row r="5286" ht="14.25" customHeight="1"/>
    <row r="5287" ht="14.25" customHeight="1"/>
    <row r="5288" ht="14.25" customHeight="1"/>
    <row r="5289" ht="14.25" customHeight="1"/>
    <row r="5290" ht="14.25" customHeight="1"/>
    <row r="5291" ht="14.25" customHeight="1"/>
    <row r="5292" ht="14.25" customHeight="1"/>
    <row r="5293" ht="14.25" customHeight="1"/>
    <row r="5294" ht="14.25" customHeight="1"/>
    <row r="5295" ht="14.25" customHeight="1"/>
    <row r="5296" ht="14.25" customHeight="1"/>
    <row r="5297" ht="14.25" customHeight="1"/>
    <row r="5298" ht="14.25" customHeight="1"/>
    <row r="5299" ht="14.25" customHeight="1"/>
    <row r="5300" ht="14.25" customHeight="1"/>
    <row r="5301" ht="14.25" customHeight="1"/>
    <row r="5302" ht="14.25" customHeight="1"/>
    <row r="5303" ht="14.25" customHeight="1"/>
    <row r="5304" ht="14.25" customHeight="1"/>
    <row r="5305" ht="14.25" customHeight="1"/>
    <row r="5306" ht="14.25" customHeight="1"/>
    <row r="5307" ht="14.25" customHeight="1"/>
    <row r="5308" ht="14.25" customHeight="1"/>
    <row r="5309" ht="14.25" customHeight="1"/>
    <row r="5310" ht="14.25" customHeight="1"/>
    <row r="5311" ht="14.25" customHeight="1"/>
    <row r="5312" ht="14.25" customHeight="1"/>
    <row r="5313" ht="14.25" customHeight="1"/>
    <row r="5314" ht="14.25" customHeight="1"/>
    <row r="5315" ht="14.25" customHeight="1"/>
    <row r="5316" ht="14.25" customHeight="1"/>
    <row r="5317" ht="14.25" customHeight="1"/>
    <row r="5318" ht="14.25" customHeight="1"/>
    <row r="5319" ht="14.25" customHeight="1"/>
    <row r="5320" ht="14.25" customHeight="1"/>
    <row r="5321" ht="14.25" customHeight="1"/>
    <row r="5322" ht="14.25" customHeight="1"/>
    <row r="5323" ht="14.25" customHeight="1"/>
    <row r="5324" ht="14.25" customHeight="1"/>
    <row r="5325" ht="14.25" customHeight="1"/>
    <row r="5326" ht="14.25" customHeight="1"/>
    <row r="5327" ht="14.25" customHeight="1"/>
    <row r="5328" ht="14.25" customHeight="1"/>
    <row r="5329" ht="14.25" customHeight="1"/>
    <row r="5330" ht="14.25" customHeight="1"/>
    <row r="5331" ht="14.25" customHeight="1"/>
    <row r="5332" ht="14.25" customHeight="1"/>
    <row r="5333" ht="14.25" customHeight="1"/>
    <row r="5334" ht="14.25" customHeight="1"/>
    <row r="5335" ht="14.25" customHeight="1"/>
    <row r="5336" ht="14.25" customHeight="1"/>
    <row r="5337" ht="14.25" customHeight="1"/>
    <row r="5338" ht="14.25" customHeight="1"/>
    <row r="5339" ht="14.25" customHeight="1"/>
    <row r="5340" ht="14.25" customHeight="1"/>
    <row r="5341" ht="14.25" customHeight="1"/>
    <row r="5342" ht="14.25" customHeight="1"/>
    <row r="5343" ht="14.25" customHeight="1"/>
    <row r="5344" ht="14.25" customHeight="1"/>
    <row r="5345" ht="14.25" customHeight="1"/>
    <row r="5346" ht="14.25" customHeight="1"/>
    <row r="5347" ht="14.25" customHeight="1"/>
    <row r="5348" ht="14.25" customHeight="1"/>
    <row r="5349" ht="14.25" customHeight="1"/>
    <row r="5350" ht="14.25" customHeight="1"/>
    <row r="5351" ht="14.25" customHeight="1"/>
    <row r="5352" ht="14.25" customHeight="1"/>
    <row r="5353" ht="14.25" customHeight="1"/>
    <row r="5354" ht="14.25" customHeight="1"/>
    <row r="5355" ht="14.25" customHeight="1"/>
    <row r="5356" ht="14.25" customHeight="1"/>
    <row r="5357" ht="14.25" customHeight="1"/>
    <row r="5358" ht="14.25" customHeight="1"/>
    <row r="5359" ht="14.25" customHeight="1"/>
    <row r="5360" ht="14.25" customHeight="1"/>
    <row r="5361" ht="14.25" customHeight="1"/>
    <row r="5362" ht="14.25" customHeight="1"/>
    <row r="5363" ht="14.25" customHeight="1"/>
    <row r="5364" ht="14.25" customHeight="1"/>
    <row r="5365" ht="14.25" customHeight="1"/>
    <row r="5366" ht="14.25" customHeight="1"/>
    <row r="5367" ht="14.25" customHeight="1"/>
    <row r="5368" ht="14.25" customHeight="1"/>
    <row r="5369" ht="14.25" customHeight="1"/>
    <row r="5370" ht="14.25" customHeight="1"/>
    <row r="5371" ht="14.25" customHeight="1"/>
    <row r="5372" ht="14.25" customHeight="1"/>
    <row r="5373" ht="14.25" customHeight="1"/>
    <row r="5374" ht="14.25" customHeight="1"/>
    <row r="5375" ht="14.25" customHeight="1"/>
    <row r="5376" ht="14.25" customHeight="1"/>
    <row r="5377" ht="14.25" customHeight="1"/>
    <row r="5378" ht="14.25" customHeight="1"/>
    <row r="5379" ht="14.25" customHeight="1"/>
    <row r="5380" ht="14.25" customHeight="1"/>
    <row r="5381" ht="14.25" customHeight="1"/>
    <row r="5382" ht="14.25" customHeight="1"/>
    <row r="5383" ht="14.25" customHeight="1"/>
    <row r="5384" ht="14.25" customHeight="1"/>
    <row r="5385" ht="14.25" customHeight="1"/>
    <row r="5386" ht="14.25" customHeight="1"/>
    <row r="5387" ht="14.25" customHeight="1"/>
    <row r="5388" ht="14.25" customHeight="1"/>
    <row r="5389" ht="14.25" customHeight="1"/>
    <row r="5390" ht="14.25" customHeight="1"/>
    <row r="5391" ht="14.25" customHeight="1"/>
    <row r="5392" ht="14.25" customHeight="1"/>
    <row r="5393" ht="14.25" customHeight="1"/>
    <row r="5394" ht="14.25" customHeight="1"/>
    <row r="5395" ht="14.25" customHeight="1"/>
    <row r="5396" ht="14.25" customHeight="1"/>
    <row r="5397" ht="14.25" customHeight="1"/>
    <row r="5398" ht="14.25" customHeight="1"/>
    <row r="5399" ht="14.25" customHeight="1"/>
    <row r="5400" ht="14.25" customHeight="1"/>
    <row r="5401" ht="14.25" customHeight="1"/>
    <row r="5402" ht="14.25" customHeight="1"/>
    <row r="5403" ht="14.25" customHeight="1"/>
    <row r="5404" ht="14.25" customHeight="1"/>
    <row r="5405" ht="14.25" customHeight="1"/>
    <row r="5406" ht="14.25" customHeight="1"/>
    <row r="5407" ht="14.25" customHeight="1"/>
    <row r="5408" ht="14.25" customHeight="1"/>
    <row r="5409" ht="14.25" customHeight="1"/>
    <row r="5410" ht="14.25" customHeight="1"/>
    <row r="5411" ht="14.25" customHeight="1"/>
    <row r="5412" ht="14.25" customHeight="1"/>
    <row r="5413" ht="14.25" customHeight="1"/>
    <row r="5414" ht="14.25" customHeight="1"/>
    <row r="5415" ht="14.25" customHeight="1"/>
    <row r="5416" ht="14.25" customHeight="1"/>
    <row r="5417" ht="14.25" customHeight="1"/>
    <row r="5418" ht="14.25" customHeight="1"/>
    <row r="5419" ht="14.25" customHeight="1"/>
    <row r="5420" ht="14.25" customHeight="1"/>
    <row r="5421" ht="14.25" customHeight="1"/>
    <row r="5422" ht="14.25" customHeight="1"/>
    <row r="5423" ht="14.25" customHeight="1"/>
    <row r="5424" ht="14.25" customHeight="1"/>
    <row r="5425" ht="14.25" customHeight="1"/>
    <row r="5426" ht="14.25" customHeight="1"/>
    <row r="5427" ht="14.25" customHeight="1"/>
    <row r="5428" ht="14.25" customHeight="1"/>
    <row r="5429" ht="14.25" customHeight="1"/>
    <row r="5430" ht="14.25" customHeight="1"/>
    <row r="5431" ht="14.25" customHeight="1"/>
    <row r="5432" ht="14.25" customHeight="1"/>
    <row r="5433" ht="14.25" customHeight="1"/>
    <row r="5434" ht="14.25" customHeight="1"/>
    <row r="5435" ht="14.25" customHeight="1"/>
    <row r="5436" ht="14.25" customHeight="1"/>
    <row r="5437" ht="14.25" customHeight="1"/>
    <row r="5438" ht="14.25" customHeight="1"/>
    <row r="5439" ht="14.25" customHeight="1"/>
    <row r="5440" ht="14.25" customHeight="1"/>
    <row r="5441" ht="14.25" customHeight="1"/>
    <row r="5442" ht="14.25" customHeight="1"/>
    <row r="5443" ht="14.25" customHeight="1"/>
    <row r="5444" ht="14.25" customHeight="1"/>
    <row r="5445" ht="14.25" customHeight="1"/>
    <row r="5446" ht="14.25" customHeight="1"/>
    <row r="5447" ht="14.25" customHeight="1"/>
    <row r="5448" ht="14.25" customHeight="1"/>
    <row r="5449" ht="14.25" customHeight="1"/>
    <row r="5450" ht="14.25" customHeight="1"/>
    <row r="5451" ht="14.25" customHeight="1"/>
    <row r="5452" ht="14.25" customHeight="1"/>
    <row r="5453" ht="14.25" customHeight="1"/>
    <row r="5454" ht="14.25" customHeight="1"/>
    <row r="5455" ht="14.25" customHeight="1"/>
    <row r="5456" ht="14.25" customHeight="1"/>
    <row r="5457" ht="14.25" customHeight="1"/>
    <row r="5458" ht="14.25" customHeight="1"/>
    <row r="5459" ht="14.25" customHeight="1"/>
    <row r="5460" ht="14.25" customHeight="1"/>
    <row r="5461" ht="14.25" customHeight="1"/>
    <row r="5462" ht="14.25" customHeight="1"/>
    <row r="5463" ht="14.25" customHeight="1"/>
    <row r="5464" ht="14.25" customHeight="1"/>
    <row r="5465" ht="14.25" customHeight="1"/>
    <row r="5466" ht="14.25" customHeight="1"/>
    <row r="5467" ht="14.25" customHeight="1"/>
    <row r="5468" ht="14.25" customHeight="1"/>
    <row r="5469" ht="14.25" customHeight="1"/>
    <row r="5470" ht="14.25" customHeight="1"/>
    <row r="5471" ht="14.25" customHeight="1"/>
    <row r="5472" ht="14.25" customHeight="1"/>
    <row r="5473" ht="14.25" customHeight="1"/>
    <row r="5474" ht="14.25" customHeight="1"/>
    <row r="5475" ht="14.25" customHeight="1"/>
    <row r="5476" ht="14.25" customHeight="1"/>
    <row r="5477" ht="14.25" customHeight="1"/>
    <row r="5478" ht="14.25" customHeight="1"/>
    <row r="5479" ht="14.25" customHeight="1"/>
    <row r="5480" ht="14.25" customHeight="1"/>
    <row r="5481" ht="14.25" customHeight="1"/>
    <row r="5482" ht="14.25" customHeight="1"/>
    <row r="5483" ht="14.25" customHeight="1"/>
    <row r="5484" ht="14.25" customHeight="1"/>
    <row r="5485" ht="14.25" customHeight="1"/>
    <row r="5486" ht="14.25" customHeight="1"/>
    <row r="5487" ht="14.25" customHeight="1"/>
    <row r="5488" ht="14.25" customHeight="1"/>
    <row r="5489" ht="14.25" customHeight="1"/>
    <row r="5490" ht="14.25" customHeight="1"/>
    <row r="5491" ht="14.25" customHeight="1"/>
    <row r="5492" ht="14.25" customHeight="1"/>
    <row r="5493" ht="14.25" customHeight="1"/>
    <row r="5494" ht="14.25" customHeight="1"/>
    <row r="5495" ht="14.25" customHeight="1"/>
    <row r="5496" ht="14.25" customHeight="1"/>
    <row r="5497" ht="14.25" customHeight="1"/>
    <row r="5498" ht="14.25" customHeight="1"/>
    <row r="5499" ht="14.25" customHeight="1"/>
    <row r="5500" ht="14.25" customHeight="1"/>
    <row r="5501" ht="14.25" customHeight="1"/>
    <row r="5502" ht="14.25" customHeight="1"/>
    <row r="5503" ht="14.25" customHeight="1"/>
    <row r="5504" ht="14.25" customHeight="1"/>
    <row r="5505" ht="14.25" customHeight="1"/>
    <row r="5506" ht="14.25" customHeight="1"/>
    <row r="5507" ht="14.25" customHeight="1"/>
    <row r="5508" ht="14.25" customHeight="1"/>
    <row r="5509" ht="14.25" customHeight="1"/>
    <row r="5510" ht="14.25" customHeight="1"/>
    <row r="5511" ht="14.25" customHeight="1"/>
    <row r="5512" ht="14.25" customHeight="1"/>
    <row r="5513" ht="14.25" customHeight="1"/>
    <row r="5514" ht="14.25" customHeight="1"/>
    <row r="5515" ht="14.25" customHeight="1"/>
    <row r="5516" ht="14.25" customHeight="1"/>
    <row r="5517" ht="14.25" customHeight="1"/>
    <row r="5518" ht="14.25" customHeight="1"/>
    <row r="5519" ht="14.25" customHeight="1"/>
    <row r="5520" ht="14.25" customHeight="1"/>
    <row r="5521" ht="14.25" customHeight="1"/>
    <row r="5522" ht="14.25" customHeight="1"/>
    <row r="5523" ht="14.25" customHeight="1"/>
    <row r="5524" ht="14.25" customHeight="1"/>
    <row r="5525" ht="14.25" customHeight="1"/>
    <row r="5526" ht="14.25" customHeight="1"/>
    <row r="5527" ht="14.25" customHeight="1"/>
    <row r="5528" ht="14.25" customHeight="1"/>
    <row r="5529" ht="14.25" customHeight="1"/>
    <row r="5530" ht="14.25" customHeight="1"/>
    <row r="5531" ht="14.25" customHeight="1"/>
    <row r="5532" ht="14.25" customHeight="1"/>
    <row r="5533" ht="14.25" customHeight="1"/>
    <row r="5534" ht="14.25" customHeight="1"/>
    <row r="5535" ht="14.25" customHeight="1"/>
    <row r="5536" ht="14.25" customHeight="1"/>
    <row r="5537" ht="14.25" customHeight="1"/>
    <row r="5538" ht="14.25" customHeight="1"/>
    <row r="5539" ht="14.25" customHeight="1"/>
    <row r="5540" ht="14.25" customHeight="1"/>
    <row r="5541" ht="14.25" customHeight="1"/>
    <row r="5542" ht="14.25" customHeight="1"/>
    <row r="5543" ht="14.25" customHeight="1"/>
    <row r="5544" ht="14.25" customHeight="1"/>
    <row r="5545" ht="14.25" customHeight="1"/>
    <row r="5546" ht="14.25" customHeight="1"/>
    <row r="5547" ht="14.25" customHeight="1"/>
    <row r="5548" ht="14.25" customHeight="1"/>
    <row r="5549" ht="14.25" customHeight="1"/>
    <row r="5550" ht="14.25" customHeight="1"/>
    <row r="5551" ht="14.25" customHeight="1"/>
    <row r="5552" ht="14.25" customHeight="1"/>
    <row r="5553" ht="14.25" customHeight="1"/>
    <row r="5554" ht="14.25" customHeight="1"/>
    <row r="5555" ht="14.25" customHeight="1"/>
    <row r="5556" ht="14.25" customHeight="1"/>
    <row r="5557" ht="14.25" customHeight="1"/>
    <row r="5558" ht="14.25" customHeight="1"/>
    <row r="5559" ht="14.25" customHeight="1"/>
    <row r="5560" ht="14.25" customHeight="1"/>
    <row r="5561" ht="14.25" customHeight="1"/>
    <row r="5562" ht="14.25" customHeight="1"/>
    <row r="5563" ht="14.25" customHeight="1"/>
    <row r="5564" ht="14.25" customHeight="1"/>
    <row r="5565" ht="14.25" customHeight="1"/>
    <row r="5566" ht="14.25" customHeight="1"/>
    <row r="5567" ht="14.25" customHeight="1"/>
    <row r="5568" ht="14.25" customHeight="1"/>
    <row r="5569" ht="14.25" customHeight="1"/>
    <row r="5570" ht="14.25" customHeight="1"/>
    <row r="5571" ht="14.25" customHeight="1"/>
    <row r="5572" ht="14.25" customHeight="1"/>
    <row r="5573" ht="14.25" customHeight="1"/>
    <row r="5574" ht="14.25" customHeight="1"/>
    <row r="5575" ht="14.25" customHeight="1"/>
    <row r="5576" ht="14.25" customHeight="1"/>
    <row r="5577" ht="14.25" customHeight="1"/>
    <row r="5578" ht="14.25" customHeight="1"/>
    <row r="5579" ht="14.25" customHeight="1"/>
    <row r="5580" ht="14.25" customHeight="1"/>
    <row r="5581" ht="14.25" customHeight="1"/>
    <row r="5582" ht="14.25" customHeight="1"/>
    <row r="5583" ht="14.25" customHeight="1"/>
    <row r="5584" ht="14.25" customHeight="1"/>
    <row r="5585" ht="14.25" customHeight="1"/>
    <row r="5586" ht="14.25" customHeight="1"/>
    <row r="5587" ht="14.25" customHeight="1"/>
    <row r="5588" ht="14.25" customHeight="1"/>
    <row r="5589" ht="14.25" customHeight="1"/>
    <row r="5590" ht="14.25" customHeight="1"/>
    <row r="5591" ht="14.25" customHeight="1"/>
    <row r="5592" ht="14.25" customHeight="1"/>
    <row r="5593" ht="14.25" customHeight="1"/>
    <row r="5594" ht="14.25" customHeight="1"/>
    <row r="5595" ht="14.25" customHeight="1"/>
    <row r="5596" ht="14.25" customHeight="1"/>
    <row r="5597" ht="14.25" customHeight="1"/>
    <row r="5598" ht="14.25" customHeight="1"/>
    <row r="5599" ht="14.25" customHeight="1"/>
    <row r="5600" ht="14.25" customHeight="1"/>
    <row r="5601" ht="14.25" customHeight="1"/>
    <row r="5602" ht="14.25" customHeight="1"/>
    <row r="5603" ht="14.25" customHeight="1"/>
    <row r="5604" ht="14.25" customHeight="1"/>
    <row r="5605" ht="14.25" customHeight="1"/>
    <row r="5606" ht="14.25" customHeight="1"/>
    <row r="5607" ht="14.25" customHeight="1"/>
    <row r="5608" ht="14.25" customHeight="1"/>
    <row r="5609" ht="14.25" customHeight="1"/>
    <row r="5610" ht="14.25" customHeight="1"/>
    <row r="5611" ht="14.25" customHeight="1"/>
    <row r="5612" ht="14.25" customHeight="1"/>
    <row r="5613" ht="14.25" customHeight="1"/>
    <row r="5614" ht="14.25" customHeight="1"/>
    <row r="5615" ht="14.25" customHeight="1"/>
    <row r="5616" ht="14.25" customHeight="1"/>
    <row r="5617" ht="14.25" customHeight="1"/>
    <row r="5618" ht="14.25" customHeight="1"/>
    <row r="5619" ht="14.25" customHeight="1"/>
    <row r="5620" ht="14.25" customHeight="1"/>
    <row r="5621" ht="14.25" customHeight="1"/>
    <row r="5622" ht="14.25" customHeight="1"/>
    <row r="5623" ht="14.25" customHeight="1"/>
    <row r="5624" ht="14.25" customHeight="1"/>
    <row r="5625" ht="14.25" customHeight="1"/>
    <row r="5626" ht="14.25" customHeight="1"/>
    <row r="5627" ht="14.25" customHeight="1"/>
    <row r="5628" ht="14.25" customHeight="1"/>
    <row r="5629" ht="14.25" customHeight="1"/>
    <row r="5630" ht="14.25" customHeight="1"/>
    <row r="5631" ht="14.25" customHeight="1"/>
    <row r="5632" ht="14.25" customHeight="1"/>
    <row r="5633" ht="14.25" customHeight="1"/>
    <row r="5634" ht="14.25" customHeight="1"/>
    <row r="5635" ht="14.25" customHeight="1"/>
    <row r="5636" ht="14.25" customHeight="1"/>
    <row r="5637" ht="14.25" customHeight="1"/>
    <row r="5638" ht="14.25" customHeight="1"/>
    <row r="5639" ht="14.25" customHeight="1"/>
    <row r="5640" ht="14.25" customHeight="1"/>
    <row r="5641" ht="14.25" customHeight="1"/>
    <row r="5642" ht="14.25" customHeight="1"/>
    <row r="5643" ht="14.25" customHeight="1"/>
    <row r="5644" ht="14.25" customHeight="1"/>
    <row r="5645" ht="14.25" customHeight="1"/>
    <row r="5646" ht="14.25" customHeight="1"/>
    <row r="5647" ht="14.25" customHeight="1"/>
    <row r="5648" ht="14.25" customHeight="1"/>
    <row r="5649" ht="14.25" customHeight="1"/>
    <row r="5650" ht="14.25" customHeight="1"/>
    <row r="5651" ht="14.25" customHeight="1"/>
    <row r="5652" ht="14.25" customHeight="1"/>
    <row r="5653" ht="14.25" customHeight="1"/>
    <row r="5654" ht="14.25" customHeight="1"/>
    <row r="5655" ht="14.25" customHeight="1"/>
    <row r="5656" ht="14.25" customHeight="1"/>
    <row r="5657" ht="14.25" customHeight="1"/>
    <row r="5658" ht="14.25" customHeight="1"/>
    <row r="5659" ht="14.25" customHeight="1"/>
    <row r="5660" ht="14.25" customHeight="1"/>
    <row r="5661" ht="14.25" customHeight="1"/>
    <row r="5662" ht="14.25" customHeight="1"/>
    <row r="5663" ht="14.25" customHeight="1"/>
    <row r="5664" ht="14.25" customHeight="1"/>
    <row r="5665" ht="14.25" customHeight="1"/>
    <row r="5666" ht="14.25" customHeight="1"/>
    <row r="5667" ht="14.25" customHeight="1"/>
    <row r="5668" ht="14.25" customHeight="1"/>
    <row r="5669" ht="14.25" customHeight="1"/>
    <row r="5670" ht="14.25" customHeight="1"/>
    <row r="5671" ht="14.25" customHeight="1"/>
    <row r="5672" ht="14.25" customHeight="1"/>
    <row r="5673" ht="14.25" customHeight="1"/>
    <row r="5674" ht="14.25" customHeight="1"/>
    <row r="5675" ht="14.25" customHeight="1"/>
    <row r="5676" ht="14.25" customHeight="1"/>
    <row r="5677" ht="14.25" customHeight="1"/>
    <row r="5678" ht="14.25" customHeight="1"/>
    <row r="5679" ht="14.25" customHeight="1"/>
    <row r="5680" ht="14.25" customHeight="1"/>
    <row r="5681" ht="14.25" customHeight="1"/>
    <row r="5682" ht="14.25" customHeight="1"/>
    <row r="5683" ht="14.25" customHeight="1"/>
    <row r="5684" ht="14.25" customHeight="1"/>
    <row r="5685" ht="14.25" customHeight="1"/>
    <row r="5686" ht="14.25" customHeight="1"/>
    <row r="5687" ht="14.25" customHeight="1"/>
    <row r="5688" ht="14.25" customHeight="1"/>
    <row r="5689" ht="14.25" customHeight="1"/>
    <row r="5690" ht="14.25" customHeight="1"/>
    <row r="5691" ht="14.25" customHeight="1"/>
    <row r="5692" ht="14.25" customHeight="1"/>
    <row r="5693" ht="14.25" customHeight="1"/>
    <row r="5694" ht="14.25" customHeight="1"/>
    <row r="5695" ht="14.25" customHeight="1"/>
    <row r="5696" ht="14.25" customHeight="1"/>
    <row r="5697" ht="14.25" customHeight="1"/>
    <row r="5698" ht="14.25" customHeight="1"/>
    <row r="5699" ht="14.25" customHeight="1"/>
    <row r="5700" ht="14.25" customHeight="1"/>
    <row r="5701" ht="14.25" customHeight="1"/>
    <row r="5702" ht="14.25" customHeight="1"/>
    <row r="5703" ht="14.25" customHeight="1"/>
    <row r="5704" ht="14.25" customHeight="1"/>
    <row r="5705" ht="14.25" customHeight="1"/>
    <row r="5706" ht="14.25" customHeight="1"/>
    <row r="5707" ht="14.25" customHeight="1"/>
    <row r="5708" ht="14.25" customHeight="1"/>
    <row r="5709" ht="14.25" customHeight="1"/>
    <row r="5710" ht="14.25" customHeight="1"/>
    <row r="5711" ht="14.25" customHeight="1"/>
    <row r="5712" ht="14.25" customHeight="1"/>
    <row r="5713" ht="14.25" customHeight="1"/>
    <row r="5714" ht="14.25" customHeight="1"/>
    <row r="5715" ht="14.25" customHeight="1"/>
    <row r="5716" ht="14.25" customHeight="1"/>
    <row r="5717" ht="14.25" customHeight="1"/>
    <row r="5718" ht="14.25" customHeight="1"/>
    <row r="5719" ht="14.25" customHeight="1"/>
    <row r="5720" ht="14.25" customHeight="1"/>
    <row r="5721" ht="14.25" customHeight="1"/>
    <row r="5722" ht="14.25" customHeight="1"/>
    <row r="5723" ht="14.25" customHeight="1"/>
    <row r="5724" ht="14.25" customHeight="1"/>
    <row r="5725" ht="14.25" customHeight="1"/>
    <row r="5726" ht="14.25" customHeight="1"/>
    <row r="5727" ht="14.25" customHeight="1"/>
    <row r="5728" ht="14.25" customHeight="1"/>
    <row r="5729" ht="14.25" customHeight="1"/>
    <row r="5730" ht="14.25" customHeight="1"/>
    <row r="5731" ht="14.25" customHeight="1"/>
    <row r="5732" ht="14.25" customHeight="1"/>
    <row r="5733" ht="14.25" customHeight="1"/>
    <row r="5734" ht="14.25" customHeight="1"/>
    <row r="5735" ht="14.25" customHeight="1"/>
    <row r="5736" ht="14.25" customHeight="1"/>
    <row r="5737" ht="14.25" customHeight="1"/>
    <row r="5738" ht="14.25" customHeight="1"/>
    <row r="5739" ht="14.25" customHeight="1"/>
    <row r="5740" ht="14.25" customHeight="1"/>
    <row r="5741" ht="14.25" customHeight="1"/>
    <row r="5742" ht="14.25" customHeight="1"/>
    <row r="5743" ht="14.25" customHeight="1"/>
    <row r="5744" ht="14.25" customHeight="1"/>
    <row r="5745" ht="14.25" customHeight="1"/>
    <row r="5746" ht="14.25" customHeight="1"/>
    <row r="5747" ht="14.25" customHeight="1"/>
    <row r="5748" ht="14.25" customHeight="1"/>
    <row r="5749" ht="14.25" customHeight="1"/>
    <row r="5750" ht="14.25" customHeight="1"/>
    <row r="5751" ht="14.25" customHeight="1"/>
    <row r="5752" ht="14.25" customHeight="1"/>
    <row r="5753" ht="14.25" customHeight="1"/>
    <row r="5754" ht="14.25" customHeight="1"/>
    <row r="5755" ht="14.25" customHeight="1"/>
    <row r="5756" ht="14.25" customHeight="1"/>
    <row r="5757" ht="14.25" customHeight="1"/>
    <row r="5758" ht="14.25" customHeight="1"/>
    <row r="5759" ht="14.25" customHeight="1"/>
    <row r="5760" ht="14.25" customHeight="1"/>
    <row r="5761" ht="14.25" customHeight="1"/>
    <row r="5762" ht="14.25" customHeight="1"/>
    <row r="5763" ht="14.25" customHeight="1"/>
    <row r="5764" ht="14.25" customHeight="1"/>
    <row r="5765" ht="14.25" customHeight="1"/>
    <row r="5766" ht="14.25" customHeight="1"/>
    <row r="5767" ht="14.25" customHeight="1"/>
    <row r="5768" ht="14.25" customHeight="1"/>
    <row r="5769" ht="14.25" customHeight="1"/>
    <row r="5770" ht="14.25" customHeight="1"/>
    <row r="5771" ht="14.25" customHeight="1"/>
    <row r="5772" ht="14.25" customHeight="1"/>
    <row r="5773" ht="14.25" customHeight="1"/>
    <row r="5774" ht="14.25" customHeight="1"/>
    <row r="5775" ht="14.25" customHeight="1"/>
    <row r="5776" ht="14.25" customHeight="1"/>
    <row r="5777" ht="14.25" customHeight="1"/>
    <row r="5778" ht="14.25" customHeight="1"/>
    <row r="5779" ht="14.25" customHeight="1"/>
    <row r="5780" ht="14.25" customHeight="1"/>
    <row r="5781" ht="14.25" customHeight="1"/>
    <row r="5782" ht="14.25" customHeight="1"/>
    <row r="5783" ht="14.25" customHeight="1"/>
    <row r="5784" ht="14.25" customHeight="1"/>
    <row r="5785" ht="14.25" customHeight="1"/>
    <row r="5786" ht="14.25" customHeight="1"/>
    <row r="5787" ht="14.25" customHeight="1"/>
    <row r="5788" ht="14.25" customHeight="1"/>
    <row r="5789" ht="14.25" customHeight="1"/>
    <row r="5790" ht="14.25" customHeight="1"/>
    <row r="5791" ht="14.25" customHeight="1"/>
    <row r="5792" ht="14.25" customHeight="1"/>
    <row r="5793" ht="14.25" customHeight="1"/>
    <row r="5794" ht="14.25" customHeight="1"/>
    <row r="5795" ht="14.25" customHeight="1"/>
    <row r="5796" ht="14.25" customHeight="1"/>
    <row r="5797" ht="14.25" customHeight="1"/>
    <row r="5798" ht="14.25" customHeight="1"/>
    <row r="5799" ht="14.25" customHeight="1"/>
    <row r="5800" ht="14.25" customHeight="1"/>
    <row r="5801" ht="14.25" customHeight="1"/>
    <row r="5802" ht="14.25" customHeight="1"/>
    <row r="5803" ht="14.25" customHeight="1"/>
    <row r="5804" ht="14.25" customHeight="1"/>
    <row r="5805" ht="14.25" customHeight="1"/>
    <row r="5806" ht="14.25" customHeight="1"/>
    <row r="5807" ht="14.25" customHeight="1"/>
    <row r="5808" ht="14.25" customHeight="1"/>
    <row r="5809" ht="14.25" customHeight="1"/>
    <row r="5810" ht="14.25" customHeight="1"/>
    <row r="5811" ht="14.25" customHeight="1"/>
    <row r="5812" ht="14.25" customHeight="1"/>
    <row r="5813" ht="14.25" customHeight="1"/>
    <row r="5814" ht="14.25" customHeight="1"/>
    <row r="5815" ht="14.25" customHeight="1"/>
    <row r="5816" ht="14.25" customHeight="1"/>
    <row r="5817" ht="14.25" customHeight="1"/>
    <row r="5818" ht="14.25" customHeight="1"/>
    <row r="5819" ht="14.25" customHeight="1"/>
    <row r="5820" ht="14.25" customHeight="1"/>
    <row r="5821" ht="14.25" customHeight="1"/>
    <row r="5822" ht="14.25" customHeight="1"/>
    <row r="5823" ht="14.25" customHeight="1"/>
    <row r="5824" ht="14.25" customHeight="1"/>
    <row r="5825" ht="14.25" customHeight="1"/>
    <row r="5826" ht="14.25" customHeight="1"/>
    <row r="5827" ht="14.25" customHeight="1"/>
    <row r="5828" ht="14.25" customHeight="1"/>
    <row r="5829" ht="14.25" customHeight="1"/>
    <row r="5830" ht="14.25" customHeight="1"/>
    <row r="5831" ht="14.25" customHeight="1"/>
    <row r="5832" ht="14.25" customHeight="1"/>
    <row r="5833" ht="14.25" customHeight="1"/>
    <row r="5834" ht="14.25" customHeight="1"/>
    <row r="5835" ht="14.25" customHeight="1"/>
    <row r="5836" ht="14.25" customHeight="1"/>
    <row r="5837" ht="14.25" customHeight="1"/>
    <row r="5838" ht="14.25" customHeight="1"/>
    <row r="5839" ht="14.25" customHeight="1"/>
    <row r="5840" ht="14.25" customHeight="1"/>
    <row r="5841" ht="14.25" customHeight="1"/>
    <row r="5842" ht="14.25" customHeight="1"/>
    <row r="5843" ht="14.25" customHeight="1"/>
    <row r="5844" ht="14.25" customHeight="1"/>
    <row r="5845" ht="14.25" customHeight="1"/>
    <row r="5846" ht="14.25" customHeight="1"/>
    <row r="5847" ht="14.25" customHeight="1"/>
    <row r="5848" ht="14.25" customHeight="1"/>
    <row r="5849" ht="14.25" customHeight="1"/>
    <row r="5850" ht="14.25" customHeight="1"/>
    <row r="5851" ht="14.25" customHeight="1"/>
    <row r="5852" ht="14.25" customHeight="1"/>
    <row r="5853" ht="14.25" customHeight="1"/>
    <row r="5854" ht="14.25" customHeight="1"/>
    <row r="5855" ht="14.25" customHeight="1"/>
    <row r="5856" ht="14.25" customHeight="1"/>
    <row r="5857" ht="14.25" customHeight="1"/>
    <row r="5858" ht="14.25" customHeight="1"/>
    <row r="5859" ht="14.25" customHeight="1"/>
    <row r="5860" ht="14.25" customHeight="1"/>
    <row r="5861" ht="14.25" customHeight="1"/>
    <row r="5862" ht="14.25" customHeight="1"/>
    <row r="5863" ht="14.25" customHeight="1"/>
    <row r="5864" ht="14.25" customHeight="1"/>
    <row r="5865" ht="14.25" customHeight="1"/>
    <row r="5866" ht="14.25" customHeight="1"/>
    <row r="5867" ht="14.25" customHeight="1"/>
    <row r="5868" ht="14.25" customHeight="1"/>
    <row r="5869" ht="14.25" customHeight="1"/>
    <row r="5870" ht="14.25" customHeight="1"/>
    <row r="5871" ht="14.25" customHeight="1"/>
    <row r="5872" ht="14.25" customHeight="1"/>
    <row r="5873" ht="14.25" customHeight="1"/>
    <row r="5874" ht="14.25" customHeight="1"/>
    <row r="5875" ht="14.25" customHeight="1"/>
    <row r="5876" ht="14.25" customHeight="1"/>
    <row r="5877" ht="14.25" customHeight="1"/>
    <row r="5878" ht="14.25" customHeight="1"/>
    <row r="5879" ht="14.25" customHeight="1"/>
    <row r="5880" ht="14.25" customHeight="1"/>
    <row r="5881" ht="14.25" customHeight="1"/>
    <row r="5882" ht="14.25" customHeight="1"/>
    <row r="5883" ht="14.25" customHeight="1"/>
    <row r="5884" ht="14.25" customHeight="1"/>
    <row r="5885" ht="14.25" customHeight="1"/>
    <row r="5886" ht="14.25" customHeight="1"/>
    <row r="5887" ht="14.25" customHeight="1"/>
    <row r="5888" ht="14.25" customHeight="1"/>
    <row r="5889" ht="14.25" customHeight="1"/>
    <row r="5890" ht="14.25" customHeight="1"/>
    <row r="5891" ht="14.25" customHeight="1"/>
    <row r="5892" ht="14.25" customHeight="1"/>
    <row r="5893" ht="14.25" customHeight="1"/>
    <row r="5894" ht="14.25" customHeight="1"/>
    <row r="5895" ht="14.25" customHeight="1"/>
    <row r="5896" ht="14.25" customHeight="1"/>
    <row r="5897" ht="14.25" customHeight="1"/>
    <row r="5898" ht="14.25" customHeight="1"/>
    <row r="5899" ht="14.25" customHeight="1"/>
    <row r="5900" ht="14.25" customHeight="1"/>
    <row r="5901" ht="14.25" customHeight="1"/>
    <row r="5902" ht="14.25" customHeight="1"/>
    <row r="5903" ht="14.25" customHeight="1"/>
    <row r="5904" ht="14.25" customHeight="1"/>
    <row r="5905" ht="14.25" customHeight="1"/>
    <row r="5906" ht="14.25" customHeight="1"/>
    <row r="5907" ht="14.25" customHeight="1"/>
    <row r="5908" ht="14.25" customHeight="1"/>
    <row r="5909" ht="14.25" customHeight="1"/>
    <row r="5910" ht="14.25" customHeight="1"/>
    <row r="5911" ht="14.25" customHeight="1"/>
    <row r="5912" ht="14.25" customHeight="1"/>
    <row r="5913" ht="14.25" customHeight="1"/>
    <row r="5914" ht="14.25" customHeight="1"/>
    <row r="5915" ht="14.25" customHeight="1"/>
    <row r="5916" ht="14.25" customHeight="1"/>
    <row r="5917" ht="14.25" customHeight="1"/>
    <row r="5918" ht="14.25" customHeight="1"/>
    <row r="5919" ht="14.25" customHeight="1"/>
    <row r="5920" ht="14.25" customHeight="1"/>
    <row r="5921" ht="14.25" customHeight="1"/>
    <row r="5922" ht="14.25" customHeight="1"/>
    <row r="5923" ht="14.25" customHeight="1"/>
    <row r="5924" ht="14.25" customHeight="1"/>
    <row r="5925" ht="14.25" customHeight="1"/>
    <row r="5926" ht="14.25" customHeight="1"/>
    <row r="5927" ht="14.25" customHeight="1"/>
    <row r="5928" ht="14.25" customHeight="1"/>
    <row r="5929" ht="14.25" customHeight="1"/>
    <row r="5930" ht="14.25" customHeight="1"/>
    <row r="5931" ht="14.25" customHeight="1"/>
    <row r="5932" ht="14.25" customHeight="1"/>
    <row r="5933" ht="14.25" customHeight="1"/>
    <row r="5934" ht="14.25" customHeight="1"/>
    <row r="5935" ht="14.25" customHeight="1"/>
    <row r="5936" ht="14.25" customHeight="1"/>
    <row r="5937" ht="14.25" customHeight="1"/>
    <row r="5938" ht="14.25" customHeight="1"/>
    <row r="5939" ht="14.25" customHeight="1"/>
    <row r="5940" ht="14.25" customHeight="1"/>
    <row r="5941" ht="14.25" customHeight="1"/>
    <row r="5942" ht="14.25" customHeight="1"/>
    <row r="5943" ht="14.25" customHeight="1"/>
    <row r="5944" ht="14.25" customHeight="1"/>
    <row r="5945" ht="14.25" customHeight="1"/>
    <row r="5946" ht="14.25" customHeight="1"/>
    <row r="5947" ht="14.25" customHeight="1"/>
    <row r="5948" ht="14.25" customHeight="1"/>
    <row r="5949" ht="14.25" customHeight="1"/>
    <row r="5950" ht="14.25" customHeight="1"/>
    <row r="5951" ht="14.25" customHeight="1"/>
    <row r="5952" ht="14.25" customHeight="1"/>
    <row r="5953" ht="14.25" customHeight="1"/>
    <row r="5954" ht="14.25" customHeight="1"/>
    <row r="5955" ht="14.25" customHeight="1"/>
    <row r="5956" ht="14.25" customHeight="1"/>
    <row r="5957" ht="14.25" customHeight="1"/>
    <row r="5958" ht="14.25" customHeight="1"/>
    <row r="5959" ht="14.25" customHeight="1"/>
    <row r="5960" ht="14.25" customHeight="1"/>
    <row r="5961" ht="14.25" customHeight="1"/>
    <row r="5962" ht="14.25" customHeight="1"/>
    <row r="5963" ht="14.25" customHeight="1"/>
    <row r="5964" ht="14.25" customHeight="1"/>
    <row r="5965" ht="14.25" customHeight="1"/>
    <row r="5966" ht="14.25" customHeight="1"/>
    <row r="5967" ht="14.25" customHeight="1"/>
    <row r="5968" ht="14.25" customHeight="1"/>
    <row r="5969" ht="14.25" customHeight="1"/>
    <row r="5970" ht="14.25" customHeight="1"/>
    <row r="5971" ht="14.25" customHeight="1"/>
    <row r="5972" ht="14.25" customHeight="1"/>
    <row r="5973" ht="14.25" customHeight="1"/>
    <row r="5974" ht="14.25" customHeight="1"/>
    <row r="5975" ht="14.25" customHeight="1"/>
    <row r="5976" ht="14.25" customHeight="1"/>
    <row r="5977" ht="14.25" customHeight="1"/>
    <row r="5978" ht="14.25" customHeight="1"/>
    <row r="5979" ht="14.25" customHeight="1"/>
    <row r="5980" ht="14.25" customHeight="1"/>
    <row r="5981" ht="14.25" customHeight="1"/>
    <row r="5982" ht="14.25" customHeight="1"/>
    <row r="5983" ht="14.25" customHeight="1"/>
    <row r="5984" ht="14.25" customHeight="1"/>
    <row r="5985" ht="14.25" customHeight="1"/>
    <row r="5986" ht="14.25" customHeight="1"/>
    <row r="5987" ht="14.25" customHeight="1"/>
    <row r="5988" ht="14.25" customHeight="1"/>
    <row r="5989" ht="14.25" customHeight="1"/>
    <row r="5990" ht="14.25" customHeight="1"/>
    <row r="5991" ht="14.25" customHeight="1"/>
    <row r="5992" ht="14.25" customHeight="1"/>
    <row r="5993" ht="14.25" customHeight="1"/>
    <row r="5994" ht="14.25" customHeight="1"/>
    <row r="5995" ht="14.25" customHeight="1"/>
    <row r="5996" ht="14.25" customHeight="1"/>
    <row r="5997" ht="14.25" customHeight="1"/>
    <row r="5998" ht="14.25" customHeight="1"/>
    <row r="5999" ht="14.25" customHeight="1"/>
    <row r="6000" ht="14.25" customHeight="1"/>
    <row r="6001" ht="14.25" customHeight="1"/>
    <row r="6002" ht="14.25" customHeight="1"/>
    <row r="6003" ht="14.25" customHeight="1"/>
    <row r="6004" ht="14.25" customHeight="1"/>
    <row r="6005" ht="14.25" customHeight="1"/>
    <row r="6006" ht="14.25" customHeight="1"/>
    <row r="6007" ht="14.25" customHeight="1"/>
    <row r="6008" ht="14.25" customHeight="1"/>
    <row r="6009" ht="14.25" customHeight="1"/>
    <row r="6010" ht="14.25" customHeight="1"/>
    <row r="6011" ht="14.25" customHeight="1"/>
    <row r="6012" ht="14.25" customHeight="1"/>
    <row r="6013" ht="14.25" customHeight="1"/>
    <row r="6014" ht="14.25" customHeight="1"/>
    <row r="6015" ht="14.25" customHeight="1"/>
    <row r="6016" ht="14.25" customHeight="1"/>
    <row r="6017" ht="14.25" customHeight="1"/>
    <row r="6018" ht="14.25" customHeight="1"/>
    <row r="6019" ht="14.25" customHeight="1"/>
    <row r="6020" ht="14.25" customHeight="1"/>
    <row r="6021" ht="14.25" customHeight="1"/>
    <row r="6022" ht="14.25" customHeight="1"/>
    <row r="6023" ht="14.25" customHeight="1"/>
    <row r="6024" ht="14.25" customHeight="1"/>
    <row r="6025" ht="14.25" customHeight="1"/>
    <row r="6026" ht="14.25" customHeight="1"/>
    <row r="6027" ht="14.25" customHeight="1"/>
    <row r="6028" ht="14.25" customHeight="1"/>
    <row r="6029" ht="14.25" customHeight="1"/>
    <row r="6030" ht="14.25" customHeight="1"/>
    <row r="6031" ht="14.25" customHeight="1"/>
    <row r="6032" ht="14.25" customHeight="1"/>
    <row r="6033" ht="14.25" customHeight="1"/>
    <row r="6034" ht="14.25" customHeight="1"/>
    <row r="6035" ht="14.25" customHeight="1"/>
    <row r="6036" ht="14.25" customHeight="1"/>
    <row r="6037" ht="14.25" customHeight="1"/>
    <row r="6038" ht="14.25" customHeight="1"/>
    <row r="6039" ht="14.25" customHeight="1"/>
    <row r="6040" ht="14.25" customHeight="1"/>
    <row r="6041" ht="14.25" customHeight="1"/>
    <row r="6042" ht="14.25" customHeight="1"/>
    <row r="6043" ht="14.25" customHeight="1"/>
    <row r="6044" ht="14.25" customHeight="1"/>
    <row r="6045" ht="14.25" customHeight="1"/>
    <row r="6046" ht="14.25" customHeight="1"/>
    <row r="6047" ht="14.25" customHeight="1"/>
    <row r="6048" ht="14.25" customHeight="1"/>
    <row r="6049" ht="14.25" customHeight="1"/>
    <row r="6050" ht="14.25" customHeight="1"/>
    <row r="6051" ht="14.25" customHeight="1"/>
    <row r="6052" ht="14.25" customHeight="1"/>
    <row r="6053" ht="14.25" customHeight="1"/>
    <row r="6054" ht="14.25" customHeight="1"/>
    <row r="6055" ht="14.25" customHeight="1"/>
    <row r="6056" ht="14.25" customHeight="1"/>
    <row r="6057" ht="14.25" customHeight="1"/>
    <row r="6058" ht="14.25" customHeight="1"/>
    <row r="6059" ht="14.25" customHeight="1"/>
    <row r="6060" ht="14.25" customHeight="1"/>
    <row r="6061" ht="14.25" customHeight="1"/>
    <row r="6062" ht="14.25" customHeight="1"/>
    <row r="6063" ht="14.25" customHeight="1"/>
    <row r="6064" ht="14.25" customHeight="1"/>
    <row r="6065" ht="14.25" customHeight="1"/>
    <row r="6066" ht="14.25" customHeight="1"/>
    <row r="6067" ht="14.25" customHeight="1"/>
    <row r="6068" ht="14.25" customHeight="1"/>
    <row r="6069" ht="14.25" customHeight="1"/>
    <row r="6070" ht="14.25" customHeight="1"/>
    <row r="6071" ht="14.25" customHeight="1"/>
    <row r="6072" ht="14.25" customHeight="1"/>
    <row r="6073" ht="14.25" customHeight="1"/>
    <row r="6074" ht="14.25" customHeight="1"/>
    <row r="6075" ht="14.25" customHeight="1"/>
    <row r="6076" ht="14.25" customHeight="1"/>
    <row r="6077" ht="14.25" customHeight="1"/>
    <row r="6078" ht="14.25" customHeight="1"/>
    <row r="6079" ht="14.25" customHeight="1"/>
    <row r="6080" ht="14.25" customHeight="1"/>
    <row r="6081" ht="14.25" customHeight="1"/>
    <row r="6082" ht="14.25" customHeight="1"/>
    <row r="6083" ht="14.25" customHeight="1"/>
    <row r="6084" ht="14.25" customHeight="1"/>
    <row r="6085" ht="14.25" customHeight="1"/>
    <row r="6086" ht="14.25" customHeight="1"/>
    <row r="6087" ht="14.25" customHeight="1"/>
    <row r="6088" ht="14.25" customHeight="1"/>
    <row r="6089" ht="14.25" customHeight="1"/>
    <row r="6090" ht="14.25" customHeight="1"/>
    <row r="6091" ht="14.25" customHeight="1"/>
    <row r="6092" ht="14.25" customHeight="1"/>
    <row r="6093" ht="14.25" customHeight="1"/>
    <row r="6094" ht="14.25" customHeight="1"/>
    <row r="6095" ht="14.25" customHeight="1"/>
    <row r="6096" ht="14.25" customHeight="1"/>
    <row r="6097" ht="14.25" customHeight="1"/>
    <row r="6098" ht="14.25" customHeight="1"/>
    <row r="6099" ht="14.25" customHeight="1"/>
    <row r="6100" ht="14.25" customHeight="1"/>
    <row r="6101" ht="14.25" customHeight="1"/>
    <row r="6102" ht="14.25" customHeight="1"/>
    <row r="6103" ht="14.25" customHeight="1"/>
    <row r="6104" ht="14.25" customHeight="1"/>
    <row r="6105" ht="14.25" customHeight="1"/>
    <row r="6106" ht="14.25" customHeight="1"/>
    <row r="6107" ht="14.25" customHeight="1"/>
    <row r="6108" ht="14.25" customHeight="1"/>
    <row r="6109" ht="14.25" customHeight="1"/>
    <row r="6110" ht="14.25" customHeight="1"/>
    <row r="6111" ht="14.25" customHeight="1"/>
    <row r="6112" ht="14.25" customHeight="1"/>
    <row r="6113" ht="14.25" customHeight="1"/>
    <row r="6114" ht="14.25" customHeight="1"/>
    <row r="6115" ht="14.25" customHeight="1"/>
    <row r="6116" ht="14.25" customHeight="1"/>
    <row r="6117" ht="14.25" customHeight="1"/>
    <row r="6118" ht="14.25" customHeight="1"/>
    <row r="6119" ht="14.25" customHeight="1"/>
    <row r="6120" ht="14.25" customHeight="1"/>
    <row r="6121" ht="14.25" customHeight="1"/>
    <row r="6122" ht="14.25" customHeight="1"/>
    <row r="6123" ht="14.25" customHeight="1"/>
    <row r="6124" ht="14.25" customHeight="1"/>
    <row r="6125" ht="14.25" customHeight="1"/>
    <row r="6126" ht="14.25" customHeight="1"/>
    <row r="6127" ht="14.25" customHeight="1"/>
    <row r="6128" ht="14.25" customHeight="1"/>
    <row r="6129" ht="14.25" customHeight="1"/>
    <row r="6130" ht="14.25" customHeight="1"/>
    <row r="6131" ht="14.25" customHeight="1"/>
    <row r="6132" ht="14.25" customHeight="1"/>
    <row r="6133" ht="14.25" customHeight="1"/>
    <row r="6134" ht="14.25" customHeight="1"/>
    <row r="6135" ht="14.25" customHeight="1"/>
    <row r="6136" ht="14.25" customHeight="1"/>
    <row r="6137" ht="14.25" customHeight="1"/>
    <row r="6138" ht="14.25" customHeight="1"/>
    <row r="6139" ht="14.25" customHeight="1"/>
    <row r="6140" ht="14.25" customHeight="1"/>
    <row r="6141" ht="14.25" customHeight="1"/>
    <row r="6142" ht="14.25" customHeight="1"/>
    <row r="6143" ht="14.25" customHeight="1"/>
    <row r="6144" ht="14.25" customHeight="1"/>
    <row r="6145" ht="14.25" customHeight="1"/>
    <row r="6146" ht="14.25" customHeight="1"/>
    <row r="6147" ht="14.25" customHeight="1"/>
    <row r="6148" ht="14.25" customHeight="1"/>
    <row r="6149" ht="14.25" customHeight="1"/>
    <row r="6150" ht="14.25" customHeight="1"/>
    <row r="6151" ht="14.25" customHeight="1"/>
    <row r="6152" ht="14.25" customHeight="1"/>
    <row r="6153" ht="14.25" customHeight="1"/>
    <row r="6154" ht="14.25" customHeight="1"/>
    <row r="6155" ht="14.25" customHeight="1"/>
    <row r="6156" ht="14.25" customHeight="1"/>
    <row r="6157" ht="14.25" customHeight="1"/>
    <row r="6158" ht="14.25" customHeight="1"/>
    <row r="6159" ht="14.25" customHeight="1"/>
    <row r="6160" ht="14.25" customHeight="1"/>
    <row r="6161" ht="14.25" customHeight="1"/>
    <row r="6162" ht="14.25" customHeight="1"/>
    <row r="6163" ht="14.25" customHeight="1"/>
    <row r="6164" ht="14.25" customHeight="1"/>
    <row r="6165" ht="14.25" customHeight="1"/>
    <row r="6166" ht="14.25" customHeight="1"/>
    <row r="6167" ht="14.25" customHeight="1"/>
    <row r="6168" ht="14.25" customHeight="1"/>
    <row r="6169" ht="14.25" customHeight="1"/>
    <row r="6170" ht="14.25" customHeight="1"/>
    <row r="6171" ht="14.25" customHeight="1"/>
    <row r="6172" ht="14.25" customHeight="1"/>
    <row r="6173" ht="14.25" customHeight="1"/>
    <row r="6174" ht="14.25" customHeight="1"/>
    <row r="6175" ht="14.25" customHeight="1"/>
    <row r="6176" ht="14.25" customHeight="1"/>
    <row r="6177" ht="14.25" customHeight="1"/>
    <row r="6178" ht="14.25" customHeight="1"/>
    <row r="6179" ht="14.25" customHeight="1"/>
    <row r="6180" ht="14.25" customHeight="1"/>
    <row r="6181" ht="14.25" customHeight="1"/>
    <row r="6182" ht="14.25" customHeight="1"/>
    <row r="6183" ht="14.25" customHeight="1"/>
    <row r="6184" ht="14.25" customHeight="1"/>
    <row r="6185" ht="14.25" customHeight="1"/>
    <row r="6186" ht="14.25" customHeight="1"/>
    <row r="6187" ht="14.25" customHeight="1"/>
    <row r="6188" ht="14.25" customHeight="1"/>
    <row r="6189" ht="14.25" customHeight="1"/>
    <row r="6190" ht="14.25" customHeight="1"/>
    <row r="6191" ht="14.25" customHeight="1"/>
    <row r="6192" ht="14.25" customHeight="1"/>
    <row r="6193" ht="14.25" customHeight="1"/>
    <row r="6194" ht="14.25" customHeight="1"/>
    <row r="6195" ht="14.25" customHeight="1"/>
    <row r="6196" ht="14.25" customHeight="1"/>
    <row r="6197" ht="14.25" customHeight="1"/>
    <row r="6198" ht="14.25" customHeight="1"/>
    <row r="6199" ht="14.25" customHeight="1"/>
    <row r="6200" ht="14.25" customHeight="1"/>
    <row r="6201" ht="14.25" customHeight="1"/>
    <row r="6202" ht="14.25" customHeight="1"/>
    <row r="6203" ht="14.25" customHeight="1"/>
    <row r="6204" ht="14.25" customHeight="1"/>
    <row r="6205" ht="14.25" customHeight="1"/>
    <row r="6206" ht="14.25" customHeight="1"/>
    <row r="6207" ht="14.25" customHeight="1"/>
    <row r="6208" ht="14.25" customHeight="1"/>
    <row r="6209" ht="14.25" customHeight="1"/>
    <row r="6210" ht="14.25" customHeight="1"/>
    <row r="6211" ht="14.25" customHeight="1"/>
    <row r="6212" ht="14.25" customHeight="1"/>
    <row r="6213" ht="14.25" customHeight="1"/>
    <row r="6214" ht="14.25" customHeight="1"/>
    <row r="6215" ht="14.25" customHeight="1"/>
    <row r="6216" ht="14.25" customHeight="1"/>
    <row r="6217" ht="14.25" customHeight="1"/>
    <row r="6218" ht="14.25" customHeight="1"/>
    <row r="6219" ht="14.25" customHeight="1"/>
    <row r="6220" ht="14.25" customHeight="1"/>
    <row r="6221" ht="14.25" customHeight="1"/>
    <row r="6222" ht="14.25" customHeight="1"/>
    <row r="6223" ht="14.25" customHeight="1"/>
    <row r="6224" ht="14.25" customHeight="1"/>
    <row r="6225" ht="14.25" customHeight="1"/>
    <row r="6226" ht="14.25" customHeight="1"/>
    <row r="6227" ht="14.25" customHeight="1"/>
    <row r="6228" ht="14.25" customHeight="1"/>
    <row r="6229" ht="14.25" customHeight="1"/>
    <row r="6230" ht="14.25" customHeight="1"/>
    <row r="6231" ht="14.25" customHeight="1"/>
    <row r="6232" ht="14.25" customHeight="1"/>
    <row r="6233" ht="14.25" customHeight="1"/>
    <row r="6234" ht="14.25" customHeight="1"/>
    <row r="6235" ht="14.25" customHeight="1"/>
    <row r="6236" ht="14.25" customHeight="1"/>
    <row r="6237" ht="14.25" customHeight="1"/>
    <row r="6238" ht="14.25" customHeight="1"/>
    <row r="6239" ht="14.25" customHeight="1"/>
    <row r="6240" ht="14.25" customHeight="1"/>
    <row r="6241" ht="14.25" customHeight="1"/>
    <row r="6242" ht="14.25" customHeight="1"/>
    <row r="6243" ht="14.25" customHeight="1"/>
    <row r="6244" ht="14.25" customHeight="1"/>
    <row r="6245" ht="14.25" customHeight="1"/>
    <row r="6246" ht="14.25" customHeight="1"/>
    <row r="6247" ht="14.25" customHeight="1"/>
    <row r="6248" ht="14.25" customHeight="1"/>
    <row r="6249" ht="14.25" customHeight="1"/>
    <row r="6250" ht="14.25" customHeight="1"/>
    <row r="6251" ht="14.25" customHeight="1"/>
    <row r="6252" ht="14.25" customHeight="1"/>
    <row r="6253" ht="14.25" customHeight="1"/>
    <row r="6254" ht="14.25" customHeight="1"/>
    <row r="6255" ht="14.25" customHeight="1"/>
    <row r="6256" ht="14.25" customHeight="1"/>
    <row r="6257" ht="14.25" customHeight="1"/>
    <row r="6258" ht="14.25" customHeight="1"/>
    <row r="6259" ht="14.25" customHeight="1"/>
    <row r="6260" ht="14.25" customHeight="1"/>
    <row r="6261" ht="14.25" customHeight="1"/>
    <row r="6262" ht="14.25" customHeight="1"/>
    <row r="6263" ht="14.25" customHeight="1"/>
    <row r="6264" ht="14.25" customHeight="1"/>
    <row r="6265" ht="14.25" customHeight="1"/>
    <row r="6266" ht="14.25" customHeight="1"/>
    <row r="6267" ht="14.25" customHeight="1"/>
    <row r="6268" ht="14.25" customHeight="1"/>
    <row r="6269" ht="14.25" customHeight="1"/>
    <row r="6270" ht="14.25" customHeight="1"/>
    <row r="6271" ht="14.25" customHeight="1"/>
    <row r="6272" ht="14.25" customHeight="1"/>
    <row r="6273" ht="14.25" customHeight="1"/>
    <row r="6274" ht="14.25" customHeight="1"/>
    <row r="6275" ht="14.25" customHeight="1"/>
    <row r="6276" ht="14.25" customHeight="1"/>
    <row r="6277" ht="14.25" customHeight="1"/>
    <row r="6278" ht="14.25" customHeight="1"/>
    <row r="6279" ht="14.25" customHeight="1"/>
    <row r="6280" ht="14.25" customHeight="1"/>
    <row r="6281" ht="14.25" customHeight="1"/>
    <row r="6282" ht="14.25" customHeight="1"/>
    <row r="6283" ht="14.25" customHeight="1"/>
    <row r="6284" ht="14.25" customHeight="1"/>
    <row r="6285" ht="14.25" customHeight="1"/>
    <row r="6286" ht="14.25" customHeight="1"/>
    <row r="6287" ht="14.25" customHeight="1"/>
    <row r="6288" ht="14.25" customHeight="1"/>
    <row r="6289" ht="14.25" customHeight="1"/>
    <row r="6290" ht="14.25" customHeight="1"/>
    <row r="6291" ht="14.25" customHeight="1"/>
    <row r="6292" ht="14.25" customHeight="1"/>
    <row r="6293" ht="14.25" customHeight="1"/>
    <row r="6294" ht="14.25" customHeight="1"/>
    <row r="6295" ht="14.25" customHeight="1"/>
    <row r="6296" ht="14.25" customHeight="1"/>
    <row r="6297" ht="14.25" customHeight="1"/>
    <row r="6298" ht="14.25" customHeight="1"/>
    <row r="6299" ht="14.25" customHeight="1"/>
    <row r="6300" ht="14.25" customHeight="1"/>
    <row r="6301" ht="14.25" customHeight="1"/>
    <row r="6302" ht="14.25" customHeight="1"/>
    <row r="6303" ht="14.25" customHeight="1"/>
    <row r="6304" ht="14.25" customHeight="1"/>
    <row r="6305" ht="14.25" customHeight="1"/>
    <row r="6306" ht="14.25" customHeight="1"/>
    <row r="6307" ht="14.25" customHeight="1"/>
    <row r="6308" ht="14.25" customHeight="1"/>
    <row r="6309" ht="14.25" customHeight="1"/>
    <row r="6310" ht="14.25" customHeight="1"/>
    <row r="6311" ht="14.25" customHeight="1"/>
    <row r="6312" ht="14.25" customHeight="1"/>
    <row r="6313" ht="14.25" customHeight="1"/>
    <row r="6314" ht="14.25" customHeight="1"/>
    <row r="6315" ht="14.25" customHeight="1"/>
    <row r="6316" ht="14.25" customHeight="1"/>
    <row r="6317" ht="14.25" customHeight="1"/>
    <row r="6318" ht="14.25" customHeight="1"/>
    <row r="6319" ht="14.25" customHeight="1"/>
    <row r="6320" ht="14.25" customHeight="1"/>
    <row r="6321" ht="14.25" customHeight="1"/>
    <row r="6322" ht="14.25" customHeight="1"/>
    <row r="6323" ht="14.25" customHeight="1"/>
    <row r="6324" ht="14.25" customHeight="1"/>
    <row r="6325" ht="14.25" customHeight="1"/>
    <row r="6326" ht="14.25" customHeight="1"/>
    <row r="6327" ht="14.25" customHeight="1"/>
    <row r="6328" ht="14.25" customHeight="1"/>
    <row r="6329" ht="14.25" customHeight="1"/>
    <row r="6330" ht="14.25" customHeight="1"/>
    <row r="6331" ht="14.25" customHeight="1"/>
    <row r="6332" ht="14.25" customHeight="1"/>
    <row r="6333" ht="14.25" customHeight="1"/>
    <row r="6334" ht="14.25" customHeight="1"/>
    <row r="6335" ht="14.25" customHeight="1"/>
    <row r="6336" ht="14.25" customHeight="1"/>
    <row r="6337" ht="14.25" customHeight="1"/>
    <row r="6338" ht="14.25" customHeight="1"/>
    <row r="6339" ht="14.25" customHeight="1"/>
    <row r="6340" ht="14.25" customHeight="1"/>
    <row r="6341" ht="14.25" customHeight="1"/>
    <row r="6342" ht="14.25" customHeight="1"/>
    <row r="6343" ht="14.25" customHeight="1"/>
    <row r="6344" ht="14.25" customHeight="1"/>
    <row r="6345" ht="14.25" customHeight="1"/>
    <row r="6346" ht="14.25" customHeight="1"/>
    <row r="6347" ht="14.25" customHeight="1"/>
    <row r="6348" ht="14.25" customHeight="1"/>
    <row r="6349" ht="14.25" customHeight="1"/>
    <row r="6350" ht="14.25" customHeight="1"/>
    <row r="6351" ht="14.25" customHeight="1"/>
    <row r="6352" ht="14.25" customHeight="1"/>
    <row r="6353" ht="14.25" customHeight="1"/>
    <row r="6354" ht="14.25" customHeight="1"/>
    <row r="6355" ht="14.25" customHeight="1"/>
    <row r="6356" ht="14.25" customHeight="1"/>
    <row r="6357" ht="14.25" customHeight="1"/>
    <row r="6358" ht="14.25" customHeight="1"/>
    <row r="6359" ht="14.25" customHeight="1"/>
    <row r="6360" ht="14.25" customHeight="1"/>
    <row r="6361" ht="14.25" customHeight="1"/>
    <row r="6362" ht="14.25" customHeight="1"/>
    <row r="6363" ht="14.25" customHeight="1"/>
    <row r="6364" ht="14.25" customHeight="1"/>
    <row r="6365" ht="14.25" customHeight="1"/>
    <row r="6366" ht="14.25" customHeight="1"/>
    <row r="6367" ht="14.25" customHeight="1"/>
    <row r="6368" ht="14.25" customHeight="1"/>
    <row r="6369" ht="14.25" customHeight="1"/>
    <row r="6370" ht="14.25" customHeight="1"/>
    <row r="6371" ht="14.25" customHeight="1"/>
    <row r="6372" ht="14.25" customHeight="1"/>
    <row r="6373" ht="14.25" customHeight="1"/>
    <row r="6374" ht="14.25" customHeight="1"/>
    <row r="6375" ht="14.25" customHeight="1"/>
    <row r="6376" ht="14.25" customHeight="1"/>
    <row r="6377" ht="14.25" customHeight="1"/>
    <row r="6378" ht="14.25" customHeight="1"/>
    <row r="6379" ht="14.25" customHeight="1"/>
    <row r="6380" ht="14.25" customHeight="1"/>
    <row r="6381" ht="14.25" customHeight="1"/>
    <row r="6382" ht="14.25" customHeight="1"/>
    <row r="6383" ht="14.25" customHeight="1"/>
    <row r="6384" ht="14.25" customHeight="1"/>
    <row r="6385" ht="14.25" customHeight="1"/>
    <row r="6386" ht="14.25" customHeight="1"/>
    <row r="6387" ht="14.25" customHeight="1"/>
    <row r="6388" ht="14.25" customHeight="1"/>
    <row r="6389" ht="14.25" customHeight="1"/>
    <row r="6390" ht="14.25" customHeight="1"/>
    <row r="6391" ht="14.25" customHeight="1"/>
    <row r="6392" ht="14.25" customHeight="1"/>
    <row r="6393" ht="14.25" customHeight="1"/>
    <row r="6394" ht="14.25" customHeight="1"/>
    <row r="6395" ht="14.25" customHeight="1"/>
    <row r="6396" ht="14.25" customHeight="1"/>
    <row r="6397" ht="14.25" customHeight="1"/>
    <row r="6398" ht="14.25" customHeight="1"/>
    <row r="6399" ht="14.25" customHeight="1"/>
    <row r="6400" ht="14.25" customHeight="1"/>
    <row r="6401" ht="14.25" customHeight="1"/>
    <row r="6402" ht="14.25" customHeight="1"/>
    <row r="6403" ht="14.25" customHeight="1"/>
    <row r="6404" ht="14.25" customHeight="1"/>
    <row r="6405" ht="14.25" customHeight="1"/>
    <row r="6406" ht="14.25" customHeight="1"/>
    <row r="6407" ht="14.25" customHeight="1"/>
    <row r="6408" ht="14.25" customHeight="1"/>
    <row r="6409" ht="14.25" customHeight="1"/>
    <row r="6410" ht="14.25" customHeight="1"/>
    <row r="6411" ht="14.25" customHeight="1"/>
    <row r="6412" ht="14.25" customHeight="1"/>
    <row r="6413" ht="14.25" customHeight="1"/>
    <row r="6414" ht="14.25" customHeight="1"/>
    <row r="6415" ht="14.25" customHeight="1"/>
    <row r="6416" ht="14.25" customHeight="1"/>
    <row r="6417" ht="14.25" customHeight="1"/>
    <row r="6418" ht="14.25" customHeight="1"/>
    <row r="6419" ht="14.25" customHeight="1"/>
    <row r="6420" ht="14.25" customHeight="1"/>
    <row r="6421" ht="14.25" customHeight="1"/>
    <row r="6422" ht="14.25" customHeight="1"/>
    <row r="6423" ht="14.25" customHeight="1"/>
    <row r="6424" ht="14.25" customHeight="1"/>
    <row r="6425" ht="14.25" customHeight="1"/>
    <row r="6426" ht="14.25" customHeight="1"/>
    <row r="6427" ht="14.25" customHeight="1"/>
    <row r="6428" ht="14.25" customHeight="1"/>
    <row r="6429" ht="14.25" customHeight="1"/>
    <row r="6430" ht="14.25" customHeight="1"/>
    <row r="6431" ht="14.25" customHeight="1"/>
    <row r="6432" ht="14.25" customHeight="1"/>
    <row r="6433" ht="14.25" customHeight="1"/>
    <row r="6434" ht="14.25" customHeight="1"/>
    <row r="6435" ht="14.25" customHeight="1"/>
    <row r="6436" ht="14.25" customHeight="1"/>
    <row r="6437" ht="14.25" customHeight="1"/>
    <row r="6438" ht="14.25" customHeight="1"/>
    <row r="6439" ht="14.25" customHeight="1"/>
    <row r="6440" ht="14.25" customHeight="1"/>
    <row r="6441" ht="14.25" customHeight="1"/>
    <row r="6442" ht="14.25" customHeight="1"/>
    <row r="6443" ht="14.25" customHeight="1"/>
    <row r="6444" ht="14.25" customHeight="1"/>
    <row r="6445" ht="14.25" customHeight="1"/>
    <row r="6446" ht="14.25" customHeight="1"/>
    <row r="6447" ht="14.25" customHeight="1"/>
    <row r="6448" ht="14.25" customHeight="1"/>
    <row r="6449" ht="14.25" customHeight="1"/>
    <row r="6450" ht="14.25" customHeight="1"/>
    <row r="6451" ht="14.25" customHeight="1"/>
    <row r="6452" ht="14.25" customHeight="1"/>
    <row r="6453" ht="14.25" customHeight="1"/>
    <row r="6454" ht="14.25" customHeight="1"/>
    <row r="6455" ht="14.25" customHeight="1"/>
    <row r="6456" ht="14.25" customHeight="1"/>
    <row r="6457" ht="14.25" customHeight="1"/>
    <row r="6458" ht="14.25" customHeight="1"/>
    <row r="6459" ht="14.25" customHeight="1"/>
    <row r="6460" ht="14.25" customHeight="1"/>
    <row r="6461" ht="14.25" customHeight="1"/>
    <row r="6462" ht="14.25" customHeight="1"/>
    <row r="6463" ht="14.25" customHeight="1"/>
    <row r="6464" ht="14.25" customHeight="1"/>
    <row r="6465" ht="14.25" customHeight="1"/>
    <row r="6466" ht="14.25" customHeight="1"/>
    <row r="6467" ht="14.25" customHeight="1"/>
    <row r="6468" ht="14.25" customHeight="1"/>
    <row r="6469" ht="14.25" customHeight="1"/>
    <row r="6470" ht="14.25" customHeight="1"/>
    <row r="6471" ht="14.25" customHeight="1"/>
    <row r="6472" ht="14.25" customHeight="1"/>
    <row r="6473" ht="14.25" customHeight="1"/>
    <row r="6474" ht="14.25" customHeight="1"/>
    <row r="6475" ht="14.25" customHeight="1"/>
    <row r="6476" ht="14.25" customHeight="1"/>
    <row r="6477" ht="14.25" customHeight="1"/>
    <row r="6478" ht="14.25" customHeight="1"/>
    <row r="6479" ht="14.25" customHeight="1"/>
    <row r="6480" ht="14.25" customHeight="1"/>
    <row r="6481" ht="14.25" customHeight="1"/>
    <row r="6482" ht="14.25" customHeight="1"/>
    <row r="6483" ht="14.25" customHeight="1"/>
    <row r="6484" ht="14.25" customHeight="1"/>
    <row r="6485" ht="14.25" customHeight="1"/>
    <row r="6486" ht="14.25" customHeight="1"/>
    <row r="6487" ht="14.25" customHeight="1"/>
    <row r="6488" ht="14.25" customHeight="1"/>
    <row r="6489" ht="14.25" customHeight="1"/>
    <row r="6490" ht="14.25" customHeight="1"/>
    <row r="6491" ht="14.25" customHeight="1"/>
    <row r="6492" ht="14.25" customHeight="1"/>
    <row r="6493" ht="14.25" customHeight="1"/>
    <row r="6494" ht="14.25" customHeight="1"/>
    <row r="6495" ht="14.25" customHeight="1"/>
    <row r="6496" ht="14.25" customHeight="1"/>
    <row r="6497" ht="14.25" customHeight="1"/>
    <row r="6498" ht="14.25" customHeight="1"/>
    <row r="6499" ht="14.25" customHeight="1"/>
    <row r="6500" ht="14.25" customHeight="1"/>
    <row r="6501" ht="14.25" customHeight="1"/>
    <row r="6502" ht="14.25" customHeight="1"/>
    <row r="6503" ht="14.25" customHeight="1"/>
    <row r="6504" ht="14.25" customHeight="1"/>
    <row r="6505" ht="14.25" customHeight="1"/>
    <row r="6506" ht="14.25" customHeight="1"/>
    <row r="6507" ht="14.25" customHeight="1"/>
    <row r="6508" ht="14.25" customHeight="1"/>
    <row r="6509" ht="14.25" customHeight="1"/>
    <row r="6510" ht="14.25" customHeight="1"/>
    <row r="6511" ht="14.25" customHeight="1"/>
    <row r="6512" ht="14.25" customHeight="1"/>
    <row r="6513" ht="14.25" customHeight="1"/>
    <row r="6514" ht="14.25" customHeight="1"/>
    <row r="6515" ht="14.25" customHeight="1"/>
    <row r="6516" ht="14.25" customHeight="1"/>
    <row r="6517" ht="14.25" customHeight="1"/>
    <row r="6518" ht="14.25" customHeight="1"/>
    <row r="6519" ht="14.25" customHeight="1"/>
    <row r="6520" ht="14.25" customHeight="1"/>
    <row r="6521" ht="14.25" customHeight="1"/>
    <row r="6522" ht="14.25" customHeight="1"/>
    <row r="6523" ht="14.25" customHeight="1"/>
    <row r="6524" ht="14.25" customHeight="1"/>
    <row r="6525" ht="14.25" customHeight="1"/>
    <row r="6526" ht="14.25" customHeight="1"/>
    <row r="6527" ht="14.25" customHeight="1"/>
    <row r="6528" ht="14.25" customHeight="1"/>
    <row r="6529" ht="14.25" customHeight="1"/>
    <row r="6530" ht="14.25" customHeight="1"/>
    <row r="6531" ht="14.25" customHeight="1"/>
    <row r="6532" ht="14.25" customHeight="1"/>
    <row r="6533" ht="14.25" customHeight="1"/>
    <row r="6534" ht="14.25" customHeight="1"/>
    <row r="6535" ht="14.25" customHeight="1"/>
    <row r="6536" ht="14.25" customHeight="1"/>
    <row r="6537" ht="14.25" customHeight="1"/>
    <row r="6538" ht="14.25" customHeight="1"/>
    <row r="6539" ht="14.25" customHeight="1"/>
    <row r="6540" ht="14.25" customHeight="1"/>
    <row r="6541" ht="14.25" customHeight="1"/>
    <row r="6542" ht="14.25" customHeight="1"/>
    <row r="6543" ht="14.25" customHeight="1"/>
    <row r="6544" ht="14.25" customHeight="1"/>
    <row r="6545" ht="14.25" customHeight="1"/>
    <row r="6546" ht="14.25" customHeight="1"/>
    <row r="6547" ht="14.25" customHeight="1"/>
    <row r="6548" ht="14.25" customHeight="1"/>
    <row r="6549" ht="14.25" customHeight="1"/>
    <row r="6550" ht="14.25" customHeight="1"/>
    <row r="6551" ht="14.25" customHeight="1"/>
    <row r="6552" ht="14.25" customHeight="1"/>
    <row r="6553" ht="14.25" customHeight="1"/>
    <row r="6554" ht="14.25" customHeight="1"/>
    <row r="6555" ht="14.25" customHeight="1"/>
    <row r="6556" ht="14.25" customHeight="1"/>
    <row r="6557" ht="14.25" customHeight="1"/>
    <row r="6558" ht="14.25" customHeight="1"/>
    <row r="6559" ht="14.25" customHeight="1"/>
    <row r="6560" ht="14.25" customHeight="1"/>
    <row r="6561" ht="14.25" customHeight="1"/>
    <row r="6562" ht="14.25" customHeight="1"/>
    <row r="6563" ht="14.25" customHeight="1"/>
    <row r="6564" ht="14.25" customHeight="1"/>
    <row r="6565" ht="14.25" customHeight="1"/>
    <row r="6566" ht="14.25" customHeight="1"/>
    <row r="6567" ht="14.25" customHeight="1"/>
    <row r="6568" ht="14.25" customHeight="1"/>
    <row r="6569" ht="14.25" customHeight="1"/>
    <row r="6570" ht="14.25" customHeight="1"/>
    <row r="6571" ht="14.25" customHeight="1"/>
    <row r="6572" ht="14.25" customHeight="1"/>
    <row r="6573" ht="14.25" customHeight="1"/>
    <row r="6574" ht="14.25" customHeight="1"/>
    <row r="6575" ht="14.25" customHeight="1"/>
    <row r="6576" ht="14.25" customHeight="1"/>
    <row r="6577" ht="14.25" customHeight="1"/>
    <row r="6578" ht="14.25" customHeight="1"/>
    <row r="6579" ht="14.25" customHeight="1"/>
    <row r="6580" ht="14.25" customHeight="1"/>
    <row r="6581" ht="14.25" customHeight="1"/>
    <row r="6582" ht="14.25" customHeight="1"/>
    <row r="6583" ht="14.25" customHeight="1"/>
    <row r="6584" ht="14.25" customHeight="1"/>
    <row r="6585" ht="14.25" customHeight="1"/>
    <row r="6586" ht="14.25" customHeight="1"/>
    <row r="6587" ht="14.25" customHeight="1"/>
    <row r="6588" ht="14.25" customHeight="1"/>
    <row r="6589" ht="14.25" customHeight="1"/>
    <row r="6590" ht="14.25" customHeight="1"/>
    <row r="6591" ht="14.25" customHeight="1"/>
    <row r="6592" ht="14.25" customHeight="1"/>
    <row r="6593" ht="14.25" customHeight="1"/>
    <row r="6594" ht="14.25" customHeight="1"/>
    <row r="6595" ht="14.25" customHeight="1"/>
    <row r="6596" ht="14.25" customHeight="1"/>
    <row r="6597" ht="14.25" customHeight="1"/>
    <row r="6598" ht="14.25" customHeight="1"/>
    <row r="6599" ht="14.25" customHeight="1"/>
    <row r="6600" ht="14.25" customHeight="1"/>
    <row r="6601" ht="14.25" customHeight="1"/>
    <row r="6602" ht="14.25" customHeight="1"/>
    <row r="6603" ht="14.25" customHeight="1"/>
    <row r="6604" ht="14.25" customHeight="1"/>
    <row r="6605" ht="14.25" customHeight="1"/>
    <row r="6606" ht="14.25" customHeight="1"/>
    <row r="6607" ht="14.25" customHeight="1"/>
    <row r="6608" ht="14.25" customHeight="1"/>
    <row r="6609" ht="14.25" customHeight="1"/>
    <row r="6610" ht="14.25" customHeight="1"/>
    <row r="6611" ht="14.25" customHeight="1"/>
    <row r="6612" ht="14.25" customHeight="1"/>
    <row r="6613" ht="14.25" customHeight="1"/>
    <row r="6614" ht="14.25" customHeight="1"/>
    <row r="6615" ht="14.25" customHeight="1"/>
    <row r="6616" ht="14.25" customHeight="1"/>
    <row r="6617" ht="14.25" customHeight="1"/>
    <row r="6618" ht="14.25" customHeight="1"/>
    <row r="6619" ht="14.25" customHeight="1"/>
    <row r="6620" ht="14.25" customHeight="1"/>
    <row r="6621" ht="14.25" customHeight="1"/>
    <row r="6622" ht="14.25" customHeight="1"/>
    <row r="6623" ht="14.25" customHeight="1"/>
    <row r="6624" ht="14.25" customHeight="1"/>
    <row r="6625" ht="14.25" customHeight="1"/>
    <row r="6626" ht="14.25" customHeight="1"/>
    <row r="6627" ht="14.25" customHeight="1"/>
    <row r="6628" ht="14.25" customHeight="1"/>
    <row r="6629" ht="14.25" customHeight="1"/>
    <row r="6630" ht="14.25" customHeight="1"/>
    <row r="6631" ht="14.25" customHeight="1"/>
    <row r="6632" ht="14.25" customHeight="1"/>
    <row r="6633" ht="14.25" customHeight="1"/>
    <row r="6634" ht="14.25" customHeight="1"/>
    <row r="6635" ht="14.25" customHeight="1"/>
    <row r="6636" ht="14.25" customHeight="1"/>
    <row r="6637" ht="14.25" customHeight="1"/>
    <row r="6638" ht="14.25" customHeight="1"/>
    <row r="6639" ht="14.25" customHeight="1"/>
    <row r="6640" ht="14.25" customHeight="1"/>
    <row r="6641" ht="14.25" customHeight="1"/>
    <row r="6642" ht="14.25" customHeight="1"/>
    <row r="6643" ht="14.25" customHeight="1"/>
    <row r="6644" ht="14.25" customHeight="1"/>
    <row r="6645" ht="14.25" customHeight="1"/>
    <row r="6646" ht="14.25" customHeight="1"/>
    <row r="6647" ht="14.25" customHeight="1"/>
    <row r="6648" ht="14.25" customHeight="1"/>
    <row r="6649" ht="14.25" customHeight="1"/>
    <row r="6650" ht="14.25" customHeight="1"/>
    <row r="6651" ht="14.25" customHeight="1"/>
    <row r="6652" ht="14.25" customHeight="1"/>
    <row r="6653" ht="14.25" customHeight="1"/>
    <row r="6654" ht="14.25" customHeight="1"/>
    <row r="6655" ht="14.25" customHeight="1"/>
    <row r="6656" ht="14.25" customHeight="1"/>
    <row r="6657" ht="14.25" customHeight="1"/>
    <row r="6658" ht="14.25" customHeight="1"/>
    <row r="6659" ht="14.25" customHeight="1"/>
    <row r="6660" ht="14.25" customHeight="1"/>
    <row r="6661" ht="14.25" customHeight="1"/>
    <row r="6662" ht="14.25" customHeight="1"/>
    <row r="6663" ht="14.25" customHeight="1"/>
    <row r="6664" ht="14.25" customHeight="1"/>
    <row r="6665" ht="14.25" customHeight="1"/>
    <row r="6666" ht="14.25" customHeight="1"/>
    <row r="6667" ht="14.25" customHeight="1"/>
    <row r="6668" ht="14.25" customHeight="1"/>
    <row r="6669" ht="14.25" customHeight="1"/>
    <row r="6670" ht="14.25" customHeight="1"/>
    <row r="6671" ht="14.25" customHeight="1"/>
    <row r="6672" ht="14.25" customHeight="1"/>
    <row r="6673" ht="14.25" customHeight="1"/>
    <row r="6674" ht="14.25" customHeight="1"/>
    <row r="6675" ht="14.25" customHeight="1"/>
    <row r="6676" ht="14.25" customHeight="1"/>
    <row r="6677" ht="14.25" customHeight="1"/>
    <row r="6678" ht="14.25" customHeight="1"/>
    <row r="6679" ht="14.25" customHeight="1"/>
    <row r="6680" ht="14.25" customHeight="1"/>
    <row r="6681" ht="14.25" customHeight="1"/>
    <row r="6682" ht="14.25" customHeight="1"/>
    <row r="6683" ht="14.25" customHeight="1"/>
    <row r="6684" ht="14.25" customHeight="1"/>
    <row r="6685" ht="14.25" customHeight="1"/>
    <row r="6686" ht="14.25" customHeight="1"/>
    <row r="6687" ht="14.25" customHeight="1"/>
    <row r="6688" ht="14.25" customHeight="1"/>
    <row r="6689" ht="14.25" customHeight="1"/>
    <row r="6690" ht="14.25" customHeight="1"/>
    <row r="6691" ht="14.25" customHeight="1"/>
    <row r="6692" ht="14.25" customHeight="1"/>
    <row r="6693" ht="14.25" customHeight="1"/>
    <row r="6694" ht="14.25" customHeight="1"/>
    <row r="6695" ht="14.25" customHeight="1"/>
    <row r="6696" ht="14.25" customHeight="1"/>
    <row r="6697" ht="14.25" customHeight="1"/>
    <row r="6698" ht="14.25" customHeight="1"/>
    <row r="6699" ht="14.25" customHeight="1"/>
    <row r="6700" ht="14.25" customHeight="1"/>
    <row r="6701" ht="14.25" customHeight="1"/>
    <row r="6702" ht="14.25" customHeight="1"/>
    <row r="6703" ht="14.25" customHeight="1"/>
    <row r="6704" ht="14.25" customHeight="1"/>
    <row r="6705" ht="14.25" customHeight="1"/>
    <row r="6706" ht="14.25" customHeight="1"/>
    <row r="6707" ht="14.25" customHeight="1"/>
    <row r="6708" ht="14.25" customHeight="1"/>
    <row r="6709" ht="14.25" customHeight="1"/>
    <row r="6710" ht="14.25" customHeight="1"/>
    <row r="6711" ht="14.25" customHeight="1"/>
    <row r="6712" ht="14.25" customHeight="1"/>
    <row r="6713" ht="14.25" customHeight="1"/>
    <row r="6714" ht="14.25" customHeight="1"/>
    <row r="6715" ht="14.25" customHeight="1"/>
    <row r="6716" ht="14.25" customHeight="1"/>
    <row r="6717" ht="14.25" customHeight="1"/>
    <row r="6718" ht="14.25" customHeight="1"/>
    <row r="6719" ht="14.25" customHeight="1"/>
    <row r="6720" ht="14.25" customHeight="1"/>
    <row r="6721" ht="14.25" customHeight="1"/>
    <row r="6722" ht="14.25" customHeight="1"/>
    <row r="6723" ht="14.25" customHeight="1"/>
    <row r="6724" ht="14.25" customHeight="1"/>
    <row r="6725" ht="14.25" customHeight="1"/>
    <row r="6726" ht="14.25" customHeight="1"/>
    <row r="6727" ht="14.25" customHeight="1"/>
    <row r="6728" ht="14.25" customHeight="1"/>
    <row r="6729" ht="14.25" customHeight="1"/>
    <row r="6730" ht="14.25" customHeight="1"/>
    <row r="6731" ht="14.25" customHeight="1"/>
    <row r="6732" ht="14.25" customHeight="1"/>
    <row r="6733" ht="14.25" customHeight="1"/>
    <row r="6734" ht="14.25" customHeight="1"/>
    <row r="6735" ht="14.25" customHeight="1"/>
    <row r="6736" ht="14.25" customHeight="1"/>
    <row r="6737" ht="14.25" customHeight="1"/>
    <row r="6738" ht="14.25" customHeight="1"/>
    <row r="6739" ht="14.25" customHeight="1"/>
    <row r="6740" ht="14.25" customHeight="1"/>
    <row r="6741" ht="14.25" customHeight="1"/>
    <row r="6742" ht="14.25" customHeight="1"/>
    <row r="6743" ht="14.25" customHeight="1"/>
    <row r="6744" ht="14.25" customHeight="1"/>
    <row r="6745" ht="14.25" customHeight="1"/>
    <row r="6746" ht="14.25" customHeight="1"/>
    <row r="6747" ht="14.25" customHeight="1"/>
    <row r="6748" ht="14.25" customHeight="1"/>
    <row r="6749" ht="14.25" customHeight="1"/>
    <row r="6750" ht="14.25" customHeight="1"/>
    <row r="6751" ht="14.25" customHeight="1"/>
    <row r="6752" ht="14.25" customHeight="1"/>
    <row r="6753" ht="14.25" customHeight="1"/>
    <row r="6754" ht="14.25" customHeight="1"/>
    <row r="6755" ht="14.25" customHeight="1"/>
    <row r="6756" ht="14.25" customHeight="1"/>
    <row r="6757" ht="14.25" customHeight="1"/>
    <row r="6758" ht="14.25" customHeight="1"/>
    <row r="6759" ht="14.25" customHeight="1"/>
    <row r="6760" ht="14.25" customHeight="1"/>
    <row r="6761" ht="14.25" customHeight="1"/>
    <row r="6762" ht="14.25" customHeight="1"/>
    <row r="6763" ht="14.25" customHeight="1"/>
    <row r="6764" ht="14.25" customHeight="1"/>
    <row r="6765" ht="14.25" customHeight="1"/>
    <row r="6766" ht="14.25" customHeight="1"/>
    <row r="6767" ht="14.25" customHeight="1"/>
    <row r="6768" ht="14.25" customHeight="1"/>
    <row r="6769" ht="14.25" customHeight="1"/>
    <row r="6770" ht="14.25" customHeight="1"/>
    <row r="6771" ht="14.25" customHeight="1"/>
    <row r="6772" ht="14.25" customHeight="1"/>
    <row r="6773" ht="14.25" customHeight="1"/>
    <row r="6774" ht="14.25" customHeight="1"/>
    <row r="6775" ht="14.25" customHeight="1"/>
    <row r="6776" ht="14.25" customHeight="1"/>
    <row r="6777" ht="14.25" customHeight="1"/>
    <row r="6778" ht="14.25" customHeight="1"/>
    <row r="6779" ht="14.25" customHeight="1"/>
    <row r="6780" ht="14.25" customHeight="1"/>
    <row r="6781" ht="14.25" customHeight="1"/>
    <row r="6782" ht="14.25" customHeight="1"/>
    <row r="6783" ht="14.25" customHeight="1"/>
    <row r="6784" ht="14.25" customHeight="1"/>
    <row r="6785" ht="14.25" customHeight="1"/>
    <row r="6786" ht="14.25" customHeight="1"/>
    <row r="6787" ht="14.25" customHeight="1"/>
    <row r="6788" ht="14.25" customHeight="1"/>
    <row r="6789" ht="14.25" customHeight="1"/>
    <row r="6790" ht="14.25" customHeight="1"/>
    <row r="6791" ht="14.25" customHeight="1"/>
    <row r="6792" ht="14.25" customHeight="1"/>
    <row r="6793" ht="14.25" customHeight="1"/>
    <row r="6794" ht="14.25" customHeight="1"/>
    <row r="6795" ht="14.25" customHeight="1"/>
    <row r="6796" ht="14.25" customHeight="1"/>
    <row r="6797" ht="14.25" customHeight="1"/>
    <row r="6798" ht="14.25" customHeight="1"/>
    <row r="6799" ht="14.25" customHeight="1"/>
    <row r="6800" ht="14.25" customHeight="1"/>
    <row r="6801" ht="14.25" customHeight="1"/>
    <row r="6802" ht="14.25" customHeight="1"/>
    <row r="6803" ht="14.25" customHeight="1"/>
    <row r="6804" ht="14.25" customHeight="1"/>
    <row r="6805" ht="14.25" customHeight="1"/>
    <row r="6806" ht="14.25" customHeight="1"/>
    <row r="6807" ht="14.25" customHeight="1"/>
    <row r="6808" ht="14.25" customHeight="1"/>
    <row r="6809" ht="14.25" customHeight="1"/>
    <row r="6810" ht="14.25" customHeight="1"/>
    <row r="6811" ht="14.25" customHeight="1"/>
    <row r="6812" ht="14.25" customHeight="1"/>
    <row r="6813" ht="14.25" customHeight="1"/>
    <row r="6814" ht="14.25" customHeight="1"/>
    <row r="6815" ht="14.25" customHeight="1"/>
    <row r="6816" ht="14.25" customHeight="1"/>
    <row r="6817" ht="14.25" customHeight="1"/>
    <row r="6818" ht="14.25" customHeight="1"/>
    <row r="6819" ht="14.25" customHeight="1"/>
    <row r="6820" ht="14.25" customHeight="1"/>
    <row r="6821" ht="14.25" customHeight="1"/>
    <row r="6822" ht="14.25" customHeight="1"/>
    <row r="6823" ht="14.25" customHeight="1"/>
    <row r="6824" ht="14.25" customHeight="1"/>
    <row r="6825" ht="14.25" customHeight="1"/>
    <row r="6826" ht="14.25" customHeight="1"/>
    <row r="6827" ht="14.25" customHeight="1"/>
    <row r="6828" ht="14.25" customHeight="1"/>
    <row r="6829" ht="14.25" customHeight="1"/>
    <row r="6830" ht="14.25" customHeight="1"/>
    <row r="6831" ht="14.25" customHeight="1"/>
    <row r="6832" ht="14.25" customHeight="1"/>
    <row r="6833" ht="14.25" customHeight="1"/>
    <row r="6834" ht="14.25" customHeight="1"/>
    <row r="6835" ht="14.25" customHeight="1"/>
    <row r="6836" ht="14.25" customHeight="1"/>
    <row r="6837" ht="14.25" customHeight="1"/>
    <row r="6838" ht="14.25" customHeight="1"/>
    <row r="6839" ht="14.25" customHeight="1"/>
    <row r="6840" ht="14.25" customHeight="1"/>
    <row r="6841" ht="14.25" customHeight="1"/>
    <row r="6842" ht="14.25" customHeight="1"/>
    <row r="6843" ht="14.25" customHeight="1"/>
    <row r="6844" ht="14.25" customHeight="1"/>
    <row r="6845" ht="14.25" customHeight="1"/>
    <row r="6846" ht="14.25" customHeight="1"/>
    <row r="6847" ht="14.25" customHeight="1"/>
    <row r="6848" ht="14.25" customHeight="1"/>
    <row r="6849" ht="14.25" customHeight="1"/>
    <row r="6850" ht="14.25" customHeight="1"/>
    <row r="6851" ht="14.25" customHeight="1"/>
    <row r="6852" ht="14.25" customHeight="1"/>
    <row r="6853" ht="14.25" customHeight="1"/>
    <row r="6854" ht="14.25" customHeight="1"/>
    <row r="6855" ht="14.25" customHeight="1"/>
    <row r="6856" ht="14.25" customHeight="1"/>
    <row r="6857" ht="14.25" customHeight="1"/>
    <row r="6858" ht="14.25" customHeight="1"/>
    <row r="6859" ht="14.25" customHeight="1"/>
    <row r="6860" ht="14.25" customHeight="1"/>
    <row r="6861" ht="14.25" customHeight="1"/>
    <row r="6862" ht="14.25" customHeight="1"/>
    <row r="6863" ht="14.25" customHeight="1"/>
    <row r="6864" ht="14.25" customHeight="1"/>
    <row r="6865" ht="14.25" customHeight="1"/>
    <row r="6866" ht="14.25" customHeight="1"/>
    <row r="6867" ht="14.25" customHeight="1"/>
    <row r="6868" ht="14.25" customHeight="1"/>
    <row r="6869" ht="14.25" customHeight="1"/>
    <row r="6870" ht="14.25" customHeight="1"/>
    <row r="6871" ht="14.25" customHeight="1"/>
    <row r="6872" ht="14.25" customHeight="1"/>
    <row r="6873" ht="14.25" customHeight="1"/>
    <row r="6874" ht="14.25" customHeight="1"/>
    <row r="6875" ht="14.25" customHeight="1"/>
    <row r="6876" ht="14.25" customHeight="1"/>
    <row r="6877" ht="14.25" customHeight="1"/>
    <row r="6878" ht="14.25" customHeight="1"/>
    <row r="6879" ht="14.25" customHeight="1"/>
    <row r="6880" ht="14.25" customHeight="1"/>
    <row r="6881" ht="14.25" customHeight="1"/>
    <row r="6882" ht="14.25" customHeight="1"/>
    <row r="6883" ht="14.25" customHeight="1"/>
    <row r="6884" ht="14.25" customHeight="1"/>
    <row r="6885" ht="14.25" customHeight="1"/>
    <row r="6886" ht="14.25" customHeight="1"/>
    <row r="6887" ht="14.25" customHeight="1"/>
    <row r="6888" ht="14.25" customHeight="1"/>
    <row r="6889" ht="14.25" customHeight="1"/>
    <row r="6890" ht="14.25" customHeight="1"/>
    <row r="6891" ht="14.25" customHeight="1"/>
    <row r="6892" ht="14.25" customHeight="1"/>
    <row r="6893" ht="14.25" customHeight="1"/>
    <row r="6894" ht="14.25" customHeight="1"/>
    <row r="6895" ht="14.25" customHeight="1"/>
    <row r="6896" ht="14.25" customHeight="1"/>
    <row r="6897" ht="14.25" customHeight="1"/>
    <row r="6898" ht="14.25" customHeight="1"/>
    <row r="6899" ht="14.25" customHeight="1"/>
    <row r="6900" ht="14.25" customHeight="1"/>
    <row r="6901" ht="14.25" customHeight="1"/>
    <row r="6902" ht="14.25" customHeight="1"/>
    <row r="6903" ht="14.25" customHeight="1"/>
    <row r="6904" ht="14.25" customHeight="1"/>
    <row r="6905" ht="14.25" customHeight="1"/>
    <row r="6906" ht="14.25" customHeight="1"/>
    <row r="6907" ht="14.25" customHeight="1"/>
    <row r="6908" ht="14.25" customHeight="1"/>
    <row r="6909" ht="14.25" customHeight="1"/>
    <row r="6910" ht="14.25" customHeight="1"/>
    <row r="6911" ht="14.25" customHeight="1"/>
    <row r="6912" ht="14.25" customHeight="1"/>
    <row r="6913" ht="14.25" customHeight="1"/>
    <row r="6914" ht="14.25" customHeight="1"/>
    <row r="6915" ht="14.25" customHeight="1"/>
    <row r="6916" ht="14.25" customHeight="1"/>
    <row r="6917" ht="14.25" customHeight="1"/>
    <row r="6918" ht="14.25" customHeight="1"/>
    <row r="6919" ht="14.25" customHeight="1"/>
    <row r="6920" ht="14.25" customHeight="1"/>
    <row r="6921" ht="14.25" customHeight="1"/>
    <row r="6922" ht="14.25" customHeight="1"/>
    <row r="6923" ht="14.25" customHeight="1"/>
    <row r="6924" ht="14.25" customHeight="1"/>
    <row r="6925" ht="14.25" customHeight="1"/>
    <row r="6926" ht="14.25" customHeight="1"/>
    <row r="6927" ht="14.25" customHeight="1"/>
    <row r="6928" ht="14.25" customHeight="1"/>
    <row r="6929" ht="14.25" customHeight="1"/>
    <row r="6930" ht="14.25" customHeight="1"/>
    <row r="6931" ht="14.25" customHeight="1"/>
    <row r="6932" ht="14.25" customHeight="1"/>
    <row r="6933" ht="14.25" customHeight="1"/>
    <row r="6934" ht="14.25" customHeight="1"/>
    <row r="6935" ht="14.25" customHeight="1"/>
    <row r="6936" ht="14.25" customHeight="1"/>
    <row r="6937" ht="14.25" customHeight="1"/>
    <row r="6938" ht="14.25" customHeight="1"/>
    <row r="6939" ht="14.25" customHeight="1"/>
    <row r="6940" ht="14.25" customHeight="1"/>
    <row r="6941" ht="14.25" customHeight="1"/>
    <row r="6942" ht="14.25" customHeight="1"/>
    <row r="6943" ht="14.25" customHeight="1"/>
    <row r="6944" ht="14.25" customHeight="1"/>
    <row r="6945" ht="14.25" customHeight="1"/>
    <row r="6946" ht="14.25" customHeight="1"/>
    <row r="6947" ht="14.25" customHeight="1"/>
    <row r="6948" ht="14.25" customHeight="1"/>
    <row r="6949" ht="14.25" customHeight="1"/>
    <row r="6950" ht="14.25" customHeight="1"/>
    <row r="6951" ht="14.25" customHeight="1"/>
    <row r="6952" ht="14.25" customHeight="1"/>
    <row r="6953" ht="14.25" customHeight="1"/>
    <row r="6954" ht="14.25" customHeight="1"/>
    <row r="6955" ht="14.25" customHeight="1"/>
    <row r="6956" ht="14.25" customHeight="1"/>
    <row r="6957" ht="14.25" customHeight="1"/>
    <row r="6958" ht="14.25" customHeight="1"/>
    <row r="6959" ht="14.25" customHeight="1"/>
    <row r="6960" ht="14.25" customHeight="1"/>
    <row r="6961" ht="14.25" customHeight="1"/>
    <row r="6962" ht="14.25" customHeight="1"/>
    <row r="6963" ht="14.25" customHeight="1"/>
    <row r="6964" ht="14.25" customHeight="1"/>
    <row r="6965" ht="14.25" customHeight="1"/>
    <row r="6966" ht="14.25" customHeight="1"/>
    <row r="6967" ht="14.25" customHeight="1"/>
    <row r="6968" ht="14.25" customHeight="1"/>
    <row r="6969" ht="14.25" customHeight="1"/>
    <row r="6970" ht="14.25" customHeight="1"/>
    <row r="6971" ht="14.25" customHeight="1"/>
    <row r="6972" ht="14.25" customHeight="1"/>
    <row r="6973" ht="14.25" customHeight="1"/>
    <row r="6974" ht="14.25" customHeight="1"/>
    <row r="6975" ht="14.25" customHeight="1"/>
    <row r="6976" ht="14.25" customHeight="1"/>
    <row r="6977" ht="14.25" customHeight="1"/>
    <row r="6978" ht="14.25" customHeight="1"/>
    <row r="6979" ht="14.25" customHeight="1"/>
    <row r="6980" ht="14.25" customHeight="1"/>
    <row r="6981" ht="14.25" customHeight="1"/>
    <row r="6982" ht="14.25" customHeight="1"/>
    <row r="6983" ht="14.25" customHeight="1"/>
    <row r="6984" ht="14.25" customHeight="1"/>
    <row r="6985" ht="14.25" customHeight="1"/>
    <row r="6986" ht="14.25" customHeight="1"/>
    <row r="6987" ht="14.25" customHeight="1"/>
    <row r="6988" ht="14.25" customHeight="1"/>
    <row r="6989" ht="14.25" customHeight="1"/>
    <row r="6990" ht="14.25" customHeight="1"/>
    <row r="6991" ht="14.25" customHeight="1"/>
    <row r="6992" ht="14.25" customHeight="1"/>
    <row r="6993" ht="14.25" customHeight="1"/>
    <row r="6994" ht="14.25" customHeight="1"/>
    <row r="6995" ht="14.25" customHeight="1"/>
    <row r="6996" ht="14.25" customHeight="1"/>
    <row r="6997" ht="14.25" customHeight="1"/>
    <row r="6998" ht="14.25" customHeight="1"/>
    <row r="6999" ht="14.25" customHeight="1"/>
    <row r="7000" ht="14.25" customHeight="1"/>
    <row r="7001" ht="14.25" customHeight="1"/>
    <row r="7002" ht="14.25" customHeight="1"/>
    <row r="7003" ht="14.25" customHeight="1"/>
    <row r="7004" ht="14.25" customHeight="1"/>
    <row r="7005" ht="14.25" customHeight="1"/>
    <row r="7006" ht="14.25" customHeight="1"/>
    <row r="7007" ht="14.25" customHeight="1"/>
    <row r="7008" ht="14.25" customHeight="1"/>
    <row r="7009" ht="14.25" customHeight="1"/>
    <row r="7010" ht="14.25" customHeight="1"/>
    <row r="7011" ht="14.25" customHeight="1"/>
    <row r="7012" ht="14.25" customHeight="1"/>
    <row r="7013" ht="14.25" customHeight="1"/>
    <row r="7014" ht="14.25" customHeight="1"/>
    <row r="7015" ht="14.25" customHeight="1"/>
    <row r="7016" ht="14.25" customHeight="1"/>
    <row r="7017" ht="14.25" customHeight="1"/>
    <row r="7018" ht="14.25" customHeight="1"/>
    <row r="7019" ht="14.25" customHeight="1"/>
    <row r="7020" ht="14.25" customHeight="1"/>
    <row r="7021" ht="14.25" customHeight="1"/>
    <row r="7022" ht="14.25" customHeight="1"/>
    <row r="7023" ht="14.25" customHeight="1"/>
    <row r="7024" ht="14.25" customHeight="1"/>
    <row r="7025" ht="14.25" customHeight="1"/>
    <row r="7026" ht="14.25" customHeight="1"/>
    <row r="7027" ht="14.25" customHeight="1"/>
    <row r="7028" ht="14.25" customHeight="1"/>
    <row r="7029" ht="14.25" customHeight="1"/>
    <row r="7030" ht="14.25" customHeight="1"/>
    <row r="7031" ht="14.25" customHeight="1"/>
    <row r="7032" ht="14.25" customHeight="1"/>
    <row r="7033" ht="14.25" customHeight="1"/>
    <row r="7034" ht="14.25" customHeight="1"/>
    <row r="7035" ht="14.25" customHeight="1"/>
    <row r="7036" ht="14.25" customHeight="1"/>
    <row r="7037" ht="14.25" customHeight="1"/>
    <row r="7038" ht="14.25" customHeight="1"/>
    <row r="7039" ht="14.25" customHeight="1"/>
    <row r="7040" ht="14.25" customHeight="1"/>
    <row r="7041" ht="14.25" customHeight="1"/>
    <row r="7042" ht="14.25" customHeight="1"/>
    <row r="7043" ht="14.25" customHeight="1"/>
    <row r="7044" ht="14.25" customHeight="1"/>
    <row r="7045" ht="14.25" customHeight="1"/>
    <row r="7046" ht="14.25" customHeight="1"/>
    <row r="7047" ht="14.25" customHeight="1"/>
    <row r="7048" ht="14.25" customHeight="1"/>
    <row r="7049" ht="14.25" customHeight="1"/>
    <row r="7050" ht="14.25" customHeight="1"/>
    <row r="7051" ht="14.25" customHeight="1"/>
    <row r="7052" ht="14.25" customHeight="1"/>
    <row r="7053" ht="14.25" customHeight="1"/>
    <row r="7054" ht="14.25" customHeight="1"/>
    <row r="7055" ht="14.25" customHeight="1"/>
    <row r="7056" ht="14.25" customHeight="1"/>
    <row r="7057" ht="14.25" customHeight="1"/>
    <row r="7058" ht="14.25" customHeight="1"/>
    <row r="7059" ht="14.25" customHeight="1"/>
    <row r="7060" ht="14.25" customHeight="1"/>
    <row r="7061" ht="14.25" customHeight="1"/>
    <row r="7062" ht="14.25" customHeight="1"/>
    <row r="7063" ht="14.25" customHeight="1"/>
    <row r="7064" ht="14.25" customHeight="1"/>
    <row r="7065" ht="14.25" customHeight="1"/>
    <row r="7066" ht="14.25" customHeight="1"/>
    <row r="7067" ht="14.25" customHeight="1"/>
    <row r="7068" ht="14.25" customHeight="1"/>
    <row r="7069" ht="14.25" customHeight="1"/>
    <row r="7070" ht="14.25" customHeight="1"/>
    <row r="7071" ht="14.25" customHeight="1"/>
    <row r="7072" ht="14.25" customHeight="1"/>
    <row r="7073" ht="14.25" customHeight="1"/>
    <row r="7074" ht="14.25" customHeight="1"/>
    <row r="7075" ht="14.25" customHeight="1"/>
    <row r="7076" ht="14.25" customHeight="1"/>
    <row r="7077" ht="14.25" customHeight="1"/>
    <row r="7078" ht="14.25" customHeight="1"/>
    <row r="7079" ht="14.25" customHeight="1"/>
    <row r="7080" ht="14.25" customHeight="1"/>
    <row r="7081" ht="14.25" customHeight="1"/>
    <row r="7082" ht="14.25" customHeight="1"/>
    <row r="7083" ht="14.25" customHeight="1"/>
    <row r="7084" ht="14.25" customHeight="1"/>
    <row r="7085" ht="14.25" customHeight="1"/>
    <row r="7086" ht="14.25" customHeight="1"/>
    <row r="7087" ht="14.25" customHeight="1"/>
    <row r="7088" ht="14.25" customHeight="1"/>
    <row r="7089" ht="14.25" customHeight="1"/>
    <row r="7090" ht="14.25" customHeight="1"/>
    <row r="7091" ht="14.25" customHeight="1"/>
    <row r="7092" ht="14.25" customHeight="1"/>
    <row r="7093" ht="14.25" customHeight="1"/>
    <row r="7094" ht="14.25" customHeight="1"/>
    <row r="7095" ht="14.25" customHeight="1"/>
    <row r="7096" ht="14.25" customHeight="1"/>
    <row r="7097" ht="14.25" customHeight="1"/>
    <row r="7098" ht="14.25" customHeight="1"/>
    <row r="7099" ht="14.25" customHeight="1"/>
    <row r="7100" ht="14.25" customHeight="1"/>
    <row r="7101" ht="14.25" customHeight="1"/>
    <row r="7102" ht="14.25" customHeight="1"/>
    <row r="7103" ht="14.25" customHeight="1"/>
    <row r="7104" ht="14.25" customHeight="1"/>
    <row r="7105" ht="14.25" customHeight="1"/>
    <row r="7106" ht="14.25" customHeight="1"/>
    <row r="7107" ht="14.25" customHeight="1"/>
    <row r="7108" ht="14.25" customHeight="1"/>
    <row r="7109" ht="14.25" customHeight="1"/>
    <row r="7110" ht="14.25" customHeight="1"/>
    <row r="7111" ht="14.25" customHeight="1"/>
    <row r="7112" ht="14.25" customHeight="1"/>
    <row r="7113" ht="14.25" customHeight="1"/>
    <row r="7114" ht="14.25" customHeight="1"/>
    <row r="7115" ht="14.25" customHeight="1"/>
    <row r="7116" ht="14.25" customHeight="1"/>
    <row r="7117" ht="14.25" customHeight="1"/>
    <row r="7118" ht="14.25" customHeight="1"/>
    <row r="7119" ht="14.25" customHeight="1"/>
    <row r="7120" ht="14.25" customHeight="1"/>
    <row r="7121" ht="14.25" customHeight="1"/>
    <row r="7122" ht="14.25" customHeight="1"/>
    <row r="7123" ht="14.25" customHeight="1"/>
    <row r="7124" ht="14.25" customHeight="1"/>
    <row r="7125" ht="14.25" customHeight="1"/>
    <row r="7126" ht="14.25" customHeight="1"/>
    <row r="7127" ht="14.25" customHeight="1"/>
    <row r="7128" ht="14.25" customHeight="1"/>
    <row r="7129" ht="14.25" customHeight="1"/>
    <row r="7130" ht="14.25" customHeight="1"/>
    <row r="7131" ht="14.25" customHeight="1"/>
    <row r="7132" ht="14.25" customHeight="1"/>
    <row r="7133" ht="14.25" customHeight="1"/>
    <row r="7134" ht="14.25" customHeight="1"/>
    <row r="7135" ht="14.25" customHeight="1"/>
    <row r="7136" ht="14.25" customHeight="1"/>
    <row r="7137" ht="14.25" customHeight="1"/>
    <row r="7138" ht="14.25" customHeight="1"/>
    <row r="7139" ht="14.25" customHeight="1"/>
    <row r="7140" ht="14.25" customHeight="1"/>
    <row r="7141" ht="14.25" customHeight="1"/>
    <row r="7142" ht="14.25" customHeight="1"/>
    <row r="7143" ht="14.25" customHeight="1"/>
    <row r="7144" ht="14.25" customHeight="1"/>
    <row r="7145" ht="14.25" customHeight="1"/>
    <row r="7146" ht="14.25" customHeight="1"/>
    <row r="7147" ht="14.25" customHeight="1"/>
    <row r="7148" ht="14.25" customHeight="1"/>
    <row r="7149" ht="14.25" customHeight="1"/>
    <row r="7150" ht="14.25" customHeight="1"/>
    <row r="7151" ht="14.25" customHeight="1"/>
    <row r="7152" ht="14.25" customHeight="1"/>
    <row r="7153" ht="14.25" customHeight="1"/>
    <row r="7154" ht="14.25" customHeight="1"/>
    <row r="7155" ht="14.25" customHeight="1"/>
    <row r="7156" ht="14.25" customHeight="1"/>
    <row r="7157" ht="14.25" customHeight="1"/>
    <row r="7158" ht="14.25" customHeight="1"/>
    <row r="7159" ht="14.25" customHeight="1"/>
    <row r="7160" ht="14.25" customHeight="1"/>
    <row r="7161" ht="14.25" customHeight="1"/>
    <row r="7162" ht="14.25" customHeight="1"/>
    <row r="7163" ht="14.25" customHeight="1"/>
    <row r="7164" ht="14.25" customHeight="1"/>
    <row r="7165" ht="14.25" customHeight="1"/>
    <row r="7166" ht="14.25" customHeight="1"/>
    <row r="7167" ht="14.25" customHeight="1"/>
    <row r="7168" ht="14.25" customHeight="1"/>
    <row r="7169" ht="14.25" customHeight="1"/>
    <row r="7170" ht="14.25" customHeight="1"/>
    <row r="7171" ht="14.25" customHeight="1"/>
    <row r="7172" ht="14.25" customHeight="1"/>
    <row r="7173" ht="14.25" customHeight="1"/>
    <row r="7174" ht="14.25" customHeight="1"/>
    <row r="7175" ht="14.25" customHeight="1"/>
    <row r="7176" ht="14.25" customHeight="1"/>
    <row r="7177" ht="14.25" customHeight="1"/>
    <row r="7178" ht="14.25" customHeight="1"/>
    <row r="7179" ht="14.25" customHeight="1"/>
    <row r="7180" ht="14.25" customHeight="1"/>
    <row r="7181" ht="14.25" customHeight="1"/>
    <row r="7182" ht="14.25" customHeight="1"/>
    <row r="7183" ht="14.25" customHeight="1"/>
    <row r="7184" ht="14.25" customHeight="1"/>
    <row r="7185" ht="14.25" customHeight="1"/>
    <row r="7186" ht="14.25" customHeight="1"/>
    <row r="7187" ht="14.25" customHeight="1"/>
    <row r="7188" ht="14.25" customHeight="1"/>
    <row r="7189" ht="14.25" customHeight="1"/>
    <row r="7190" ht="14.25" customHeight="1"/>
    <row r="7191" ht="14.25" customHeight="1"/>
    <row r="7192" ht="14.25" customHeight="1"/>
    <row r="7193" ht="14.25" customHeight="1"/>
    <row r="7194" ht="14.25" customHeight="1"/>
    <row r="7195" ht="14.25" customHeight="1"/>
    <row r="7196" ht="14.25" customHeight="1"/>
    <row r="7197" ht="14.25" customHeight="1"/>
    <row r="7198" ht="14.25" customHeight="1"/>
    <row r="7199" ht="14.25" customHeight="1"/>
    <row r="7200" ht="14.25" customHeight="1"/>
    <row r="7201" ht="14.25" customHeight="1"/>
    <row r="7202" ht="14.25" customHeight="1"/>
    <row r="7203" ht="14.25" customHeight="1"/>
    <row r="7204" ht="14.25" customHeight="1"/>
    <row r="7205" ht="14.25" customHeight="1"/>
    <row r="7206" ht="14.25" customHeight="1"/>
    <row r="7207" ht="14.25" customHeight="1"/>
    <row r="7208" ht="14.25" customHeight="1"/>
    <row r="7209" ht="14.25" customHeight="1"/>
    <row r="7210" ht="14.25" customHeight="1"/>
    <row r="7211" ht="14.25" customHeight="1"/>
    <row r="7212" ht="14.25" customHeight="1"/>
    <row r="7213" ht="14.25" customHeight="1"/>
    <row r="7214" ht="14.25" customHeight="1"/>
    <row r="7215" ht="14.25" customHeight="1"/>
    <row r="7216" ht="14.25" customHeight="1"/>
    <row r="7217" ht="14.25" customHeight="1"/>
    <row r="7218" ht="14.25" customHeight="1"/>
    <row r="7219" ht="14.25" customHeight="1"/>
    <row r="7220" ht="14.25" customHeight="1"/>
    <row r="7221" ht="14.25" customHeight="1"/>
    <row r="7222" ht="14.25" customHeight="1"/>
    <row r="7223" ht="14.25" customHeight="1"/>
    <row r="7224" ht="14.25" customHeight="1"/>
    <row r="7225" ht="14.25" customHeight="1"/>
    <row r="7226" ht="14.25" customHeight="1"/>
    <row r="7227" ht="14.25" customHeight="1"/>
    <row r="7228" ht="14.25" customHeight="1"/>
    <row r="7229" ht="14.25" customHeight="1"/>
    <row r="7230" ht="14.25" customHeight="1"/>
    <row r="7231" ht="14.25" customHeight="1"/>
    <row r="7232" ht="14.25" customHeight="1"/>
    <row r="7233" ht="14.25" customHeight="1"/>
    <row r="7234" ht="14.25" customHeight="1"/>
    <row r="7235" ht="14.25" customHeight="1"/>
    <row r="7236" ht="14.25" customHeight="1"/>
    <row r="7237" ht="14.25" customHeight="1"/>
    <row r="7238" ht="14.25" customHeight="1"/>
    <row r="7239" ht="14.25" customHeight="1"/>
    <row r="7240" ht="14.25" customHeight="1"/>
    <row r="7241" ht="14.25" customHeight="1"/>
    <row r="7242" ht="14.25" customHeight="1"/>
    <row r="7243" ht="14.25" customHeight="1"/>
    <row r="7244" ht="14.25" customHeight="1"/>
    <row r="7245" ht="14.25" customHeight="1"/>
    <row r="7246" ht="14.25" customHeight="1"/>
    <row r="7247" ht="14.25" customHeight="1"/>
    <row r="7248" ht="14.25" customHeight="1"/>
    <row r="7249" ht="14.25" customHeight="1"/>
    <row r="7250" ht="14.25" customHeight="1"/>
    <row r="7251" ht="14.25" customHeight="1"/>
    <row r="7252" ht="14.25" customHeight="1"/>
    <row r="7253" ht="14.25" customHeight="1"/>
    <row r="7254" ht="14.25" customHeight="1"/>
    <row r="7255" ht="14.25" customHeight="1"/>
    <row r="7256" ht="14.25" customHeight="1"/>
    <row r="7257" ht="14.25" customHeight="1"/>
    <row r="7258" ht="14.25" customHeight="1"/>
    <row r="7259" ht="14.25" customHeight="1"/>
    <row r="7260" ht="14.25" customHeight="1"/>
    <row r="7261" ht="14.25" customHeight="1"/>
    <row r="7262" ht="14.25" customHeight="1"/>
    <row r="7263" ht="14.25" customHeight="1"/>
    <row r="7264" ht="14.25" customHeight="1"/>
    <row r="7265" ht="14.25" customHeight="1"/>
    <row r="7266" ht="14.25" customHeight="1"/>
    <row r="7267" ht="14.25" customHeight="1"/>
    <row r="7268" ht="14.25" customHeight="1"/>
    <row r="7269" ht="14.25" customHeight="1"/>
    <row r="7270" ht="14.25" customHeight="1"/>
    <row r="7271" ht="14.25" customHeight="1"/>
    <row r="7272" ht="14.25" customHeight="1"/>
    <row r="7273" ht="14.25" customHeight="1"/>
    <row r="7274" ht="14.25" customHeight="1"/>
    <row r="7275" ht="14.25" customHeight="1"/>
    <row r="7276" ht="14.25" customHeight="1"/>
    <row r="7277" ht="14.25" customHeight="1"/>
    <row r="7278" ht="14.25" customHeight="1"/>
    <row r="7279" ht="14.25" customHeight="1"/>
    <row r="7280" ht="14.25" customHeight="1"/>
    <row r="7281" ht="14.25" customHeight="1"/>
    <row r="7282" ht="14.25" customHeight="1"/>
    <row r="7283" ht="14.25" customHeight="1"/>
    <row r="7284" ht="14.25" customHeight="1"/>
    <row r="7285" ht="14.25" customHeight="1"/>
    <row r="7286" ht="14.25" customHeight="1"/>
    <row r="7287" ht="14.25" customHeight="1"/>
    <row r="7288" ht="14.25" customHeight="1"/>
    <row r="7289" ht="14.25" customHeight="1"/>
    <row r="7290" ht="14.25" customHeight="1"/>
    <row r="7291" ht="14.25" customHeight="1"/>
    <row r="7292" ht="14.25" customHeight="1"/>
    <row r="7293" ht="14.25" customHeight="1"/>
    <row r="7294" ht="14.25" customHeight="1"/>
    <row r="7295" ht="14.25" customHeight="1"/>
    <row r="7296" ht="14.25" customHeight="1"/>
    <row r="7297" ht="14.25" customHeight="1"/>
    <row r="7298" ht="14.25" customHeight="1"/>
    <row r="7299" ht="14.25" customHeight="1"/>
    <row r="7300" ht="14.25" customHeight="1"/>
    <row r="7301" ht="14.25" customHeight="1"/>
    <row r="7302" ht="14.25" customHeight="1"/>
    <row r="7303" ht="14.25" customHeight="1"/>
    <row r="7304" ht="14.25" customHeight="1"/>
    <row r="7305" ht="14.25" customHeight="1"/>
    <row r="7306" ht="14.25" customHeight="1"/>
    <row r="7307" ht="14.25" customHeight="1"/>
    <row r="7308" ht="14.25" customHeight="1"/>
    <row r="7309" ht="14.25" customHeight="1"/>
    <row r="7310" ht="14.25" customHeight="1"/>
    <row r="7311" ht="14.25" customHeight="1"/>
    <row r="7312" ht="14.25" customHeight="1"/>
    <row r="7313" ht="14.25" customHeight="1"/>
    <row r="7314" ht="14.25" customHeight="1"/>
    <row r="7315" ht="14.25" customHeight="1"/>
    <row r="7316" ht="14.25" customHeight="1"/>
    <row r="7317" ht="14.25" customHeight="1"/>
    <row r="7318" ht="14.25" customHeight="1"/>
    <row r="7319" ht="14.25" customHeight="1"/>
    <row r="7320" ht="14.25" customHeight="1"/>
    <row r="7321" ht="14.25" customHeight="1"/>
    <row r="7322" ht="14.25" customHeight="1"/>
    <row r="7323" ht="14.25" customHeight="1"/>
    <row r="7324" ht="14.25" customHeight="1"/>
    <row r="7325" ht="14.25" customHeight="1"/>
    <row r="7326" ht="14.25" customHeight="1"/>
    <row r="7327" ht="14.25" customHeight="1"/>
    <row r="7328" ht="14.25" customHeight="1"/>
    <row r="7329" ht="14.25" customHeight="1"/>
    <row r="7330" ht="14.25" customHeight="1"/>
    <row r="7331" ht="14.25" customHeight="1"/>
    <row r="7332" ht="14.25" customHeight="1"/>
    <row r="7333" ht="14.25" customHeight="1"/>
    <row r="7334" ht="14.25" customHeight="1"/>
    <row r="7335" ht="14.25" customHeight="1"/>
    <row r="7336" ht="14.25" customHeight="1"/>
    <row r="7337" ht="14.25" customHeight="1"/>
    <row r="7338" ht="14.25" customHeight="1"/>
    <row r="7339" ht="14.25" customHeight="1"/>
    <row r="7340" ht="14.25" customHeight="1"/>
    <row r="7341" ht="14.25" customHeight="1"/>
    <row r="7342" ht="14.25" customHeight="1"/>
    <row r="7343" ht="14.25" customHeight="1"/>
    <row r="7344" ht="14.25" customHeight="1"/>
    <row r="7345" ht="14.25" customHeight="1"/>
    <row r="7346" ht="14.25" customHeight="1"/>
    <row r="7347" ht="14.25" customHeight="1"/>
    <row r="7348" ht="14.25" customHeight="1"/>
    <row r="7349" ht="14.25" customHeight="1"/>
    <row r="7350" ht="14.25" customHeight="1"/>
    <row r="7351" ht="14.25" customHeight="1"/>
    <row r="7352" ht="14.25" customHeight="1"/>
    <row r="7353" ht="14.25" customHeight="1"/>
    <row r="7354" ht="14.25" customHeight="1"/>
    <row r="7355" ht="14.25" customHeight="1"/>
    <row r="7356" ht="14.25" customHeight="1"/>
    <row r="7357" ht="14.25" customHeight="1"/>
    <row r="7358" ht="14.25" customHeight="1"/>
    <row r="7359" ht="14.25" customHeight="1"/>
    <row r="7360" ht="14.25" customHeight="1"/>
    <row r="7361" ht="14.25" customHeight="1"/>
    <row r="7362" ht="14.25" customHeight="1"/>
    <row r="7363" ht="14.25" customHeight="1"/>
    <row r="7364" ht="14.25" customHeight="1"/>
    <row r="7365" ht="14.25" customHeight="1"/>
    <row r="7366" ht="14.25" customHeight="1"/>
    <row r="7367" ht="14.25" customHeight="1"/>
    <row r="7368" ht="14.25" customHeight="1"/>
    <row r="7369" ht="14.25" customHeight="1"/>
    <row r="7370" ht="14.25" customHeight="1"/>
    <row r="7371" ht="14.25" customHeight="1"/>
    <row r="7372" ht="14.25" customHeight="1"/>
    <row r="7373" ht="14.25" customHeight="1"/>
    <row r="7374" ht="14.25" customHeight="1"/>
    <row r="7375" ht="14.25" customHeight="1"/>
    <row r="7376" ht="14.25" customHeight="1"/>
    <row r="7377" ht="14.25" customHeight="1"/>
    <row r="7378" ht="14.25" customHeight="1"/>
    <row r="7379" ht="14.25" customHeight="1"/>
    <row r="7380" ht="14.25" customHeight="1"/>
    <row r="7381" ht="14.25" customHeight="1"/>
    <row r="7382" ht="14.25" customHeight="1"/>
    <row r="7383" ht="14.25" customHeight="1"/>
    <row r="7384" ht="14.25" customHeight="1"/>
    <row r="7385" ht="14.25" customHeight="1"/>
    <row r="7386" ht="14.25" customHeight="1"/>
    <row r="7387" ht="14.25" customHeight="1"/>
    <row r="7388" ht="14.25" customHeight="1"/>
    <row r="7389" ht="14.25" customHeight="1"/>
    <row r="7390" ht="14.25" customHeight="1"/>
    <row r="7391" ht="14.25" customHeight="1"/>
    <row r="7392" ht="14.25" customHeight="1"/>
    <row r="7393" ht="14.25" customHeight="1"/>
    <row r="7394" ht="14.25" customHeight="1"/>
    <row r="7395" ht="14.25" customHeight="1"/>
    <row r="7396" ht="14.25" customHeight="1"/>
    <row r="7397" ht="14.25" customHeight="1"/>
    <row r="7398" ht="14.25" customHeight="1"/>
    <row r="7399" ht="14.25" customHeight="1"/>
    <row r="7400" ht="14.25" customHeight="1"/>
    <row r="7401" ht="14.25" customHeight="1"/>
    <row r="7402" ht="14.25" customHeight="1"/>
    <row r="7403" ht="14.25" customHeight="1"/>
    <row r="7404" ht="14.25" customHeight="1"/>
    <row r="7405" ht="14.25" customHeight="1"/>
    <row r="7406" ht="14.25" customHeight="1"/>
    <row r="7407" ht="14.25" customHeight="1"/>
    <row r="7408" ht="14.25" customHeight="1"/>
    <row r="7409" ht="14.25" customHeight="1"/>
    <row r="7410" ht="14.25" customHeight="1"/>
    <row r="7411" ht="14.25" customHeight="1"/>
    <row r="7412" ht="14.25" customHeight="1"/>
    <row r="7413" ht="14.25" customHeight="1"/>
    <row r="7414" ht="14.25" customHeight="1"/>
    <row r="7415" ht="14.25" customHeight="1"/>
    <row r="7416" ht="14.25" customHeight="1"/>
    <row r="7417" ht="14.25" customHeight="1"/>
    <row r="7418" ht="14.25" customHeight="1"/>
    <row r="7419" ht="14.25" customHeight="1"/>
    <row r="7420" ht="14.25" customHeight="1"/>
    <row r="7421" ht="14.25" customHeight="1"/>
    <row r="7422" ht="14.25" customHeight="1"/>
    <row r="7423" ht="14.25" customHeight="1"/>
    <row r="7424" ht="14.25" customHeight="1"/>
    <row r="7425" ht="14.25" customHeight="1"/>
    <row r="7426" ht="14.25" customHeight="1"/>
    <row r="7427" ht="14.25" customHeight="1"/>
    <row r="7428" ht="14.25" customHeight="1"/>
    <row r="7429" ht="14.25" customHeight="1"/>
    <row r="7430" ht="14.25" customHeight="1"/>
    <row r="7431" ht="14.25" customHeight="1"/>
    <row r="7432" ht="14.25" customHeight="1"/>
    <row r="7433" ht="14.25" customHeight="1"/>
    <row r="7434" ht="14.25" customHeight="1"/>
    <row r="7435" ht="14.25" customHeight="1"/>
    <row r="7436" ht="14.25" customHeight="1"/>
    <row r="7437" ht="14.25" customHeight="1"/>
    <row r="7438" ht="14.25" customHeight="1"/>
    <row r="7439" ht="14.25" customHeight="1"/>
    <row r="7440" ht="14.25" customHeight="1"/>
    <row r="7441" ht="14.25" customHeight="1"/>
    <row r="7442" ht="14.25" customHeight="1"/>
    <row r="7443" ht="14.25" customHeight="1"/>
    <row r="7444" ht="14.25" customHeight="1"/>
    <row r="7445" ht="14.25" customHeight="1"/>
    <row r="7446" ht="14.25" customHeight="1"/>
    <row r="7447" ht="14.25" customHeight="1"/>
    <row r="7448" ht="14.25" customHeight="1"/>
    <row r="7449" ht="14.25" customHeight="1"/>
    <row r="7450" ht="14.25" customHeight="1"/>
    <row r="7451" ht="14.25" customHeight="1"/>
    <row r="7452" ht="14.25" customHeight="1"/>
    <row r="7453" ht="14.25" customHeight="1"/>
    <row r="7454" ht="14.25" customHeight="1"/>
    <row r="7455" ht="14.25" customHeight="1"/>
    <row r="7456" ht="14.25" customHeight="1"/>
    <row r="7457" ht="14.25" customHeight="1"/>
    <row r="7458" ht="14.25" customHeight="1"/>
    <row r="7459" ht="14.25" customHeight="1"/>
    <row r="7460" ht="14.25" customHeight="1"/>
    <row r="7461" ht="14.25" customHeight="1"/>
    <row r="7462" ht="14.25" customHeight="1"/>
    <row r="7463" ht="14.25" customHeight="1"/>
    <row r="7464" ht="14.25" customHeight="1"/>
    <row r="7465" ht="14.25" customHeight="1"/>
    <row r="7466" ht="14.25" customHeight="1"/>
    <row r="7467" ht="14.25" customHeight="1"/>
    <row r="7468" ht="14.25" customHeight="1"/>
    <row r="7469" ht="14.25" customHeight="1"/>
    <row r="7470" ht="14.25" customHeight="1"/>
    <row r="7471" ht="14.25" customHeight="1"/>
    <row r="7472" ht="14.25" customHeight="1"/>
    <row r="7473" ht="14.25" customHeight="1"/>
    <row r="7474" ht="14.25" customHeight="1"/>
    <row r="7475" ht="14.25" customHeight="1"/>
    <row r="7476" ht="14.25" customHeight="1"/>
    <row r="7477" ht="14.25" customHeight="1"/>
    <row r="7478" ht="14.25" customHeight="1"/>
    <row r="7479" ht="14.25" customHeight="1"/>
    <row r="7480" ht="14.25" customHeight="1"/>
    <row r="7481" ht="14.25" customHeight="1"/>
    <row r="7482" ht="14.25" customHeight="1"/>
    <row r="7483" ht="14.25" customHeight="1"/>
    <row r="7484" ht="14.25" customHeight="1"/>
    <row r="7485" ht="14.25" customHeight="1"/>
    <row r="7486" ht="14.25" customHeight="1"/>
    <row r="7487" ht="14.25" customHeight="1"/>
    <row r="7488" ht="14.25" customHeight="1"/>
    <row r="7489" ht="14.25" customHeight="1"/>
    <row r="7490" ht="14.25" customHeight="1"/>
    <row r="7491" ht="14.25" customHeight="1"/>
    <row r="7492" ht="14.25" customHeight="1"/>
    <row r="7493" ht="14.25" customHeight="1"/>
    <row r="7494" ht="14.25" customHeight="1"/>
    <row r="7495" ht="14.25" customHeight="1"/>
    <row r="7496" ht="14.25" customHeight="1"/>
    <row r="7497" ht="14.25" customHeight="1"/>
    <row r="7498" ht="14.25" customHeight="1"/>
    <row r="7499" ht="14.25" customHeight="1"/>
    <row r="7500" ht="14.25" customHeight="1"/>
    <row r="7501" ht="14.25" customHeight="1"/>
    <row r="7502" ht="14.25" customHeight="1"/>
    <row r="7503" ht="14.25" customHeight="1"/>
    <row r="7504" ht="14.25" customHeight="1"/>
    <row r="7505" ht="14.25" customHeight="1"/>
    <row r="7506" ht="14.25" customHeight="1"/>
    <row r="7507" ht="14.25" customHeight="1"/>
    <row r="7508" ht="14.25" customHeight="1"/>
    <row r="7509" ht="14.25" customHeight="1"/>
    <row r="7510" ht="14.25" customHeight="1"/>
    <row r="7511" ht="14.25" customHeight="1"/>
    <row r="7512" ht="14.25" customHeight="1"/>
    <row r="7513" ht="14.25" customHeight="1"/>
    <row r="7514" ht="14.25" customHeight="1"/>
    <row r="7515" ht="14.25" customHeight="1"/>
    <row r="7516" ht="14.25" customHeight="1"/>
    <row r="7517" ht="14.25" customHeight="1"/>
    <row r="7518" ht="14.25" customHeight="1"/>
    <row r="7519" ht="14.25" customHeight="1"/>
    <row r="7520" ht="14.25" customHeight="1"/>
    <row r="7521" ht="14.25" customHeight="1"/>
    <row r="7522" ht="14.25" customHeight="1"/>
    <row r="7523" ht="14.25" customHeight="1"/>
    <row r="7524" ht="14.25" customHeight="1"/>
    <row r="7525" ht="14.25" customHeight="1"/>
    <row r="7526" ht="14.25" customHeight="1"/>
    <row r="7527" ht="14.25" customHeight="1"/>
    <row r="7528" ht="14.25" customHeight="1"/>
    <row r="7529" ht="14.25" customHeight="1"/>
    <row r="7530" ht="14.25" customHeight="1"/>
    <row r="7531" ht="14.25" customHeight="1"/>
    <row r="7532" ht="14.25" customHeight="1"/>
    <row r="7533" ht="14.25" customHeight="1"/>
    <row r="7534" ht="14.25" customHeight="1"/>
    <row r="7535" ht="14.25" customHeight="1"/>
    <row r="7536" ht="14.25" customHeight="1"/>
    <row r="7537" ht="14.25" customHeight="1"/>
    <row r="7538" ht="14.25" customHeight="1"/>
    <row r="7539" ht="14.25" customHeight="1"/>
    <row r="7540" ht="14.25" customHeight="1"/>
    <row r="7541" ht="14.25" customHeight="1"/>
    <row r="7542" ht="14.25" customHeight="1"/>
    <row r="7543" ht="14.25" customHeight="1"/>
    <row r="7544" ht="14.25" customHeight="1"/>
    <row r="7545" ht="14.25" customHeight="1"/>
    <row r="7546" ht="14.25" customHeight="1"/>
    <row r="7547" ht="14.25" customHeight="1"/>
    <row r="7548" ht="14.25" customHeight="1"/>
    <row r="7549" ht="14.25" customHeight="1"/>
    <row r="7550" ht="14.25" customHeight="1"/>
    <row r="7551" ht="14.25" customHeight="1"/>
    <row r="7552" ht="14.25" customHeight="1"/>
    <row r="7553" ht="14.25" customHeight="1"/>
    <row r="7554" ht="14.25" customHeight="1"/>
    <row r="7555" ht="14.25" customHeight="1"/>
    <row r="7556" ht="14.25" customHeight="1"/>
    <row r="7557" ht="14.25" customHeight="1"/>
    <row r="7558" ht="14.25" customHeight="1"/>
    <row r="7559" ht="14.25" customHeight="1"/>
    <row r="7560" ht="14.25" customHeight="1"/>
    <row r="7561" ht="14.25" customHeight="1"/>
    <row r="7562" ht="14.25" customHeight="1"/>
    <row r="7563" ht="14.25" customHeight="1"/>
    <row r="7564" ht="14.25" customHeight="1"/>
    <row r="7565" ht="14.25" customHeight="1"/>
    <row r="7566" ht="14.25" customHeight="1"/>
    <row r="7567" ht="14.25" customHeight="1"/>
    <row r="7568" ht="14.25" customHeight="1"/>
    <row r="7569" ht="14.25" customHeight="1"/>
    <row r="7570" ht="14.25" customHeight="1"/>
    <row r="7571" ht="14.25" customHeight="1"/>
    <row r="7572" ht="14.25" customHeight="1"/>
    <row r="7573" ht="14.25" customHeight="1"/>
    <row r="7574" ht="14.25" customHeight="1"/>
    <row r="7575" ht="14.25" customHeight="1"/>
    <row r="7576" ht="14.25" customHeight="1"/>
    <row r="7577" ht="14.25" customHeight="1"/>
    <row r="7578" ht="14.25" customHeight="1"/>
    <row r="7579" ht="14.25" customHeight="1"/>
    <row r="7580" ht="14.25" customHeight="1"/>
    <row r="7581" ht="14.25" customHeight="1"/>
    <row r="7582" ht="14.25" customHeight="1"/>
    <row r="7583" ht="14.25" customHeight="1"/>
    <row r="7584" ht="14.25" customHeight="1"/>
    <row r="7585" ht="14.25" customHeight="1"/>
    <row r="7586" ht="14.25" customHeight="1"/>
    <row r="7587" ht="14.25" customHeight="1"/>
    <row r="7588" ht="14.25" customHeight="1"/>
    <row r="7589" ht="14.25" customHeight="1"/>
    <row r="7590" ht="14.25" customHeight="1"/>
    <row r="7591" ht="14.25" customHeight="1"/>
    <row r="7592" ht="14.25" customHeight="1"/>
    <row r="7593" ht="14.25" customHeight="1"/>
    <row r="7594" ht="14.25" customHeight="1"/>
    <row r="7595" ht="14.25" customHeight="1"/>
    <row r="7596" ht="14.25" customHeight="1"/>
    <row r="7597" ht="14.25" customHeight="1"/>
    <row r="7598" ht="14.25" customHeight="1"/>
    <row r="7599" ht="14.25" customHeight="1"/>
    <row r="7600" ht="14.25" customHeight="1"/>
    <row r="7601" ht="14.25" customHeight="1"/>
    <row r="7602" ht="14.25" customHeight="1"/>
    <row r="7603" ht="14.25" customHeight="1"/>
    <row r="7604" ht="14.25" customHeight="1"/>
    <row r="7605" ht="14.25" customHeight="1"/>
    <row r="7606" ht="14.25" customHeight="1"/>
    <row r="7607" ht="14.25" customHeight="1"/>
    <row r="7608" ht="14.25" customHeight="1"/>
    <row r="7609" ht="14.25" customHeight="1"/>
    <row r="7610" ht="14.25" customHeight="1"/>
    <row r="7611" ht="14.25" customHeight="1"/>
    <row r="7612" ht="14.25" customHeight="1"/>
    <row r="7613" ht="14.25" customHeight="1"/>
    <row r="7614" ht="14.25" customHeight="1"/>
    <row r="7615" ht="14.25" customHeight="1"/>
    <row r="7616" ht="14.25" customHeight="1"/>
    <row r="7617" ht="14.25" customHeight="1"/>
    <row r="7618" ht="14.25" customHeight="1"/>
    <row r="7619" ht="14.25" customHeight="1"/>
    <row r="7620" ht="14.25" customHeight="1"/>
    <row r="7621" ht="14.25" customHeight="1"/>
    <row r="7622" ht="14.25" customHeight="1"/>
    <row r="7623" ht="14.25" customHeight="1"/>
    <row r="7624" ht="14.25" customHeight="1"/>
    <row r="7625" ht="14.25" customHeight="1"/>
    <row r="7626" ht="14.25" customHeight="1"/>
    <row r="7627" ht="14.25" customHeight="1"/>
    <row r="7628" ht="14.25" customHeight="1"/>
    <row r="7629" ht="14.25" customHeight="1"/>
    <row r="7630" ht="14.25" customHeight="1"/>
    <row r="7631" ht="14.25" customHeight="1"/>
    <row r="7632" ht="14.25" customHeight="1"/>
    <row r="7633" ht="14.25" customHeight="1"/>
    <row r="7634" ht="14.25" customHeight="1"/>
    <row r="7635" ht="14.25" customHeight="1"/>
    <row r="7636" ht="14.25" customHeight="1"/>
    <row r="7637" ht="14.25" customHeight="1"/>
    <row r="7638" ht="14.25" customHeight="1"/>
    <row r="7639" ht="14.25" customHeight="1"/>
    <row r="7640" ht="14.25" customHeight="1"/>
    <row r="7641" ht="14.25" customHeight="1"/>
    <row r="7642" ht="14.25" customHeight="1"/>
    <row r="7643" ht="14.25" customHeight="1"/>
    <row r="7644" ht="14.25" customHeight="1"/>
    <row r="7645" ht="14.25" customHeight="1"/>
    <row r="7646" ht="14.25" customHeight="1"/>
    <row r="7647" ht="14.25" customHeight="1"/>
    <row r="7648" ht="14.25" customHeight="1"/>
    <row r="7649" ht="14.25" customHeight="1"/>
    <row r="7650" ht="14.25" customHeight="1"/>
    <row r="7651" ht="14.25" customHeight="1"/>
    <row r="7652" ht="14.25" customHeight="1"/>
    <row r="7653" ht="14.25" customHeight="1"/>
    <row r="7654" ht="14.25" customHeight="1"/>
    <row r="7655" ht="14.25" customHeight="1"/>
    <row r="7656" ht="14.25" customHeight="1"/>
    <row r="7657" ht="14.25" customHeight="1"/>
    <row r="7658" ht="14.25" customHeight="1"/>
    <row r="7659" ht="14.25" customHeight="1"/>
    <row r="7660" ht="14.25" customHeight="1"/>
    <row r="7661" ht="14.25" customHeight="1"/>
    <row r="7662" ht="14.25" customHeight="1"/>
    <row r="7663" ht="14.25" customHeight="1"/>
    <row r="7664" ht="14.25" customHeight="1"/>
    <row r="7665" ht="14.25" customHeight="1"/>
    <row r="7666" ht="14.25" customHeight="1"/>
    <row r="7667" ht="14.25" customHeight="1"/>
    <row r="7668" ht="14.25" customHeight="1"/>
    <row r="7669" ht="14.25" customHeight="1"/>
    <row r="7670" ht="14.25" customHeight="1"/>
    <row r="7671" ht="14.25" customHeight="1"/>
    <row r="7672" ht="14.25" customHeight="1"/>
    <row r="7673" ht="14.25" customHeight="1"/>
    <row r="7674" ht="14.25" customHeight="1"/>
    <row r="7675" ht="14.25" customHeight="1"/>
    <row r="7676" ht="14.25" customHeight="1"/>
    <row r="7677" ht="14.25" customHeight="1"/>
    <row r="7678" ht="14.25" customHeight="1"/>
    <row r="7679" ht="14.25" customHeight="1"/>
    <row r="7680" ht="14.25" customHeight="1"/>
    <row r="7681" ht="14.25" customHeight="1"/>
    <row r="7682" ht="14.25" customHeight="1"/>
    <row r="7683" ht="14.25" customHeight="1"/>
    <row r="7684" ht="14.25" customHeight="1"/>
    <row r="7685" ht="14.25" customHeight="1"/>
    <row r="7686" ht="14.25" customHeight="1"/>
    <row r="7687" ht="14.25" customHeight="1"/>
    <row r="7688" ht="14.25" customHeight="1"/>
    <row r="7689" ht="14.25" customHeight="1"/>
    <row r="7690" ht="14.25" customHeight="1"/>
    <row r="7691" ht="14.25" customHeight="1"/>
    <row r="7692" ht="14.25" customHeight="1"/>
    <row r="7693" ht="14.25" customHeight="1"/>
    <row r="7694" ht="14.25" customHeight="1"/>
    <row r="7695" ht="14.25" customHeight="1"/>
    <row r="7696" ht="14.25" customHeight="1"/>
    <row r="7697" ht="14.25" customHeight="1"/>
    <row r="7698" ht="14.25" customHeight="1"/>
    <row r="7699" ht="14.25" customHeight="1"/>
    <row r="7700" ht="14.25" customHeight="1"/>
    <row r="7701" ht="14.25" customHeight="1"/>
    <row r="7702" ht="14.25" customHeight="1"/>
    <row r="7703" ht="14.25" customHeight="1"/>
    <row r="7704" ht="14.25" customHeight="1"/>
    <row r="7705" ht="14.25" customHeight="1"/>
    <row r="7706" ht="14.25" customHeight="1"/>
    <row r="7707" ht="14.25" customHeight="1"/>
    <row r="7708" ht="14.25" customHeight="1"/>
    <row r="7709" ht="14.25" customHeight="1"/>
    <row r="7710" ht="14.25" customHeight="1"/>
    <row r="7711" ht="14.25" customHeight="1"/>
    <row r="7712" ht="14.25" customHeight="1"/>
    <row r="7713" ht="14.25" customHeight="1"/>
    <row r="7714" ht="14.25" customHeight="1"/>
    <row r="7715" ht="14.25" customHeight="1"/>
    <row r="7716" ht="14.25" customHeight="1"/>
    <row r="7717" ht="14.25" customHeight="1"/>
    <row r="7718" ht="14.25" customHeight="1"/>
    <row r="7719" ht="14.25" customHeight="1"/>
    <row r="7720" ht="14.25" customHeight="1"/>
    <row r="7721" ht="14.25" customHeight="1"/>
    <row r="7722" ht="14.25" customHeight="1"/>
    <row r="7723" ht="14.25" customHeight="1"/>
    <row r="7724" ht="14.25" customHeight="1"/>
    <row r="7725" ht="14.25" customHeight="1"/>
    <row r="7726" ht="14.25" customHeight="1"/>
    <row r="7727" ht="14.25" customHeight="1"/>
    <row r="7728" ht="14.25" customHeight="1"/>
    <row r="7729" ht="14.25" customHeight="1"/>
    <row r="7730" ht="14.25" customHeight="1"/>
    <row r="7731" ht="14.25" customHeight="1"/>
    <row r="7732" ht="14.25" customHeight="1"/>
    <row r="7733" ht="14.25" customHeight="1"/>
    <row r="7734" ht="14.25" customHeight="1"/>
    <row r="7735" ht="14.25" customHeight="1"/>
    <row r="7736" ht="14.25" customHeight="1"/>
    <row r="7737" ht="14.25" customHeight="1"/>
    <row r="7738" ht="14.25" customHeight="1"/>
    <row r="7739" ht="14.25" customHeight="1"/>
    <row r="7740" ht="14.25" customHeight="1"/>
    <row r="7741" ht="14.25" customHeight="1"/>
    <row r="7742" ht="14.25" customHeight="1"/>
    <row r="7743" ht="14.25" customHeight="1"/>
    <row r="7744" ht="14.25" customHeight="1"/>
    <row r="7745" ht="14.25" customHeight="1"/>
    <row r="7746" ht="14.25" customHeight="1"/>
    <row r="7747" ht="14.25" customHeight="1"/>
    <row r="7748" ht="14.25" customHeight="1"/>
    <row r="7749" ht="14.25" customHeight="1"/>
    <row r="7750" ht="14.25" customHeight="1"/>
    <row r="7751" ht="14.25" customHeight="1"/>
    <row r="7752" ht="14.25" customHeight="1"/>
    <row r="7753" ht="14.25" customHeight="1"/>
    <row r="7754" ht="14.25" customHeight="1"/>
    <row r="7755" ht="14.25" customHeight="1"/>
    <row r="7756" ht="14.25" customHeight="1"/>
    <row r="7757" ht="14.25" customHeight="1"/>
    <row r="7758" ht="14.25" customHeight="1"/>
    <row r="7759" ht="14.25" customHeight="1"/>
    <row r="7760" ht="14.25" customHeight="1"/>
    <row r="7761" ht="14.25" customHeight="1"/>
    <row r="7762" ht="14.25" customHeight="1"/>
    <row r="7763" ht="14.25" customHeight="1"/>
    <row r="7764" ht="14.25" customHeight="1"/>
    <row r="7765" ht="14.25" customHeight="1"/>
    <row r="7766" ht="14.25" customHeight="1"/>
    <row r="7767" ht="14.25" customHeight="1"/>
    <row r="7768" ht="14.25" customHeight="1"/>
    <row r="7769" ht="14.25" customHeight="1"/>
    <row r="7770" ht="14.25" customHeight="1"/>
    <row r="7771" ht="14.25" customHeight="1"/>
    <row r="7772" ht="14.25" customHeight="1"/>
    <row r="7773" ht="14.25" customHeight="1"/>
    <row r="7774" ht="14.25" customHeight="1"/>
    <row r="7775" ht="14.25" customHeight="1"/>
    <row r="7776" ht="14.25" customHeight="1"/>
    <row r="7777" ht="14.25" customHeight="1"/>
    <row r="7778" ht="14.25" customHeight="1"/>
    <row r="7779" ht="14.25" customHeight="1"/>
    <row r="7780" ht="14.25" customHeight="1"/>
    <row r="7781" ht="14.25" customHeight="1"/>
    <row r="7782" ht="14.25" customHeight="1"/>
    <row r="7783" ht="14.25" customHeight="1"/>
    <row r="7784" ht="14.25" customHeight="1"/>
    <row r="7785" ht="14.25" customHeight="1"/>
    <row r="7786" ht="14.25" customHeight="1"/>
    <row r="7787" ht="14.25" customHeight="1"/>
    <row r="7788" ht="14.25" customHeight="1"/>
    <row r="7789" ht="14.25" customHeight="1"/>
    <row r="7790" ht="14.25" customHeight="1"/>
    <row r="7791" ht="14.25" customHeight="1"/>
    <row r="7792" ht="14.25" customHeight="1"/>
    <row r="7793" ht="14.25" customHeight="1"/>
    <row r="7794" ht="14.25" customHeight="1"/>
    <row r="7795" ht="14.25" customHeight="1"/>
    <row r="7796" ht="14.25" customHeight="1"/>
    <row r="7797" ht="14.25" customHeight="1"/>
    <row r="7798" ht="14.25" customHeight="1"/>
    <row r="7799" ht="14.25" customHeight="1"/>
    <row r="7800" ht="14.25" customHeight="1"/>
    <row r="7801" ht="14.25" customHeight="1"/>
    <row r="7802" ht="14.25" customHeight="1"/>
    <row r="7803" ht="14.25" customHeight="1"/>
    <row r="7804" ht="14.25" customHeight="1"/>
    <row r="7805" ht="14.25" customHeight="1"/>
    <row r="7806" ht="14.25" customHeight="1"/>
    <row r="7807" ht="14.25" customHeight="1"/>
    <row r="7808" ht="14.25" customHeight="1"/>
    <row r="7809" ht="14.25" customHeight="1"/>
    <row r="7810" ht="14.25" customHeight="1"/>
    <row r="7811" ht="14.25" customHeight="1"/>
    <row r="7812" ht="14.25" customHeight="1"/>
    <row r="7813" ht="14.25" customHeight="1"/>
    <row r="7814" ht="14.25" customHeight="1"/>
    <row r="7815" ht="14.25" customHeight="1"/>
    <row r="7816" ht="14.25" customHeight="1"/>
    <row r="7817" ht="14.25" customHeight="1"/>
    <row r="7818" ht="14.25" customHeight="1"/>
    <row r="7819" ht="14.25" customHeight="1"/>
    <row r="7820" ht="14.25" customHeight="1"/>
    <row r="7821" ht="14.25" customHeight="1"/>
    <row r="7822" ht="14.25" customHeight="1"/>
    <row r="7823" ht="14.25" customHeight="1"/>
    <row r="7824" ht="14.25" customHeight="1"/>
    <row r="7825" ht="14.25" customHeight="1"/>
    <row r="7826" ht="14.25" customHeight="1"/>
    <row r="7827" ht="14.25" customHeight="1"/>
    <row r="7828" ht="14.25" customHeight="1"/>
    <row r="7829" ht="14.25" customHeight="1"/>
    <row r="7830" ht="14.25" customHeight="1"/>
    <row r="7831" ht="14.25" customHeight="1"/>
    <row r="7832" ht="14.25" customHeight="1"/>
    <row r="7833" ht="14.25" customHeight="1"/>
    <row r="7834" ht="14.25" customHeight="1"/>
    <row r="7835" ht="14.25" customHeight="1"/>
    <row r="7836" ht="14.25" customHeight="1"/>
    <row r="7837" ht="14.25" customHeight="1"/>
    <row r="7838" ht="14.25" customHeight="1"/>
    <row r="7839" ht="14.25" customHeight="1"/>
    <row r="7840" ht="14.25" customHeight="1"/>
    <row r="7841" ht="14.25" customHeight="1"/>
    <row r="7842" ht="14.25" customHeight="1"/>
    <row r="7843" ht="14.25" customHeight="1"/>
    <row r="7844" ht="14.25" customHeight="1"/>
    <row r="7845" ht="14.25" customHeight="1"/>
    <row r="7846" ht="14.25" customHeight="1"/>
    <row r="7847" ht="14.25" customHeight="1"/>
    <row r="7848" ht="14.25" customHeight="1"/>
    <row r="7849" ht="14.25" customHeight="1"/>
    <row r="7850" ht="14.25" customHeight="1"/>
    <row r="7851" ht="14.25" customHeight="1"/>
    <row r="7852" ht="14.25" customHeight="1"/>
    <row r="7853" ht="14.25" customHeight="1"/>
    <row r="7854" ht="14.25" customHeight="1"/>
    <row r="7855" ht="14.25" customHeight="1"/>
    <row r="7856" ht="14.25" customHeight="1"/>
    <row r="7857" ht="14.25" customHeight="1"/>
    <row r="7858" ht="14.25" customHeight="1"/>
    <row r="7859" ht="14.25" customHeight="1"/>
    <row r="7860" ht="14.25" customHeight="1"/>
    <row r="7861" ht="14.25" customHeight="1"/>
    <row r="7862" ht="14.25" customHeight="1"/>
    <row r="7863" ht="14.25" customHeight="1"/>
    <row r="7864" ht="14.25" customHeight="1"/>
    <row r="7865" ht="14.25" customHeight="1"/>
    <row r="7866" ht="14.25" customHeight="1"/>
    <row r="7867" ht="14.25" customHeight="1"/>
    <row r="7868" ht="14.25" customHeight="1"/>
    <row r="7869" ht="14.25" customHeight="1"/>
    <row r="7870" ht="14.25" customHeight="1"/>
    <row r="7871" ht="14.25" customHeight="1"/>
    <row r="7872" ht="14.25" customHeight="1"/>
    <row r="7873" ht="14.25" customHeight="1"/>
    <row r="7874" ht="14.25" customHeight="1"/>
    <row r="7875" ht="14.25" customHeight="1"/>
    <row r="7876" ht="14.25" customHeight="1"/>
    <row r="7877" ht="14.25" customHeight="1"/>
    <row r="7878" ht="14.25" customHeight="1"/>
    <row r="7879" ht="14.25" customHeight="1"/>
    <row r="7880" ht="14.25" customHeight="1"/>
    <row r="7881" ht="14.25" customHeight="1"/>
    <row r="7882" ht="14.25" customHeight="1"/>
    <row r="7883" ht="14.25" customHeight="1"/>
    <row r="7884" ht="14.25" customHeight="1"/>
    <row r="7885" ht="14.25" customHeight="1"/>
    <row r="7886" ht="14.25" customHeight="1"/>
    <row r="7887" ht="14.25" customHeight="1"/>
    <row r="7888" ht="14.25" customHeight="1"/>
    <row r="7889" ht="14.25" customHeight="1"/>
    <row r="7890" ht="14.25" customHeight="1"/>
    <row r="7891" ht="14.25" customHeight="1"/>
    <row r="7892" ht="14.25" customHeight="1"/>
    <row r="7893" ht="14.25" customHeight="1"/>
    <row r="7894" ht="14.25" customHeight="1"/>
    <row r="7895" ht="14.25" customHeight="1"/>
    <row r="7896" ht="14.25" customHeight="1"/>
    <row r="7897" ht="14.25" customHeight="1"/>
    <row r="7898" ht="14.25" customHeight="1"/>
    <row r="7899" ht="14.25" customHeight="1"/>
    <row r="7900" ht="14.25" customHeight="1"/>
    <row r="7901" ht="14.25" customHeight="1"/>
    <row r="7902" ht="14.25" customHeight="1"/>
    <row r="7903" ht="14.25" customHeight="1"/>
    <row r="7904" ht="14.25" customHeight="1"/>
    <row r="7905" ht="14.25" customHeight="1"/>
    <row r="7906" ht="14.25" customHeight="1"/>
    <row r="7907" ht="14.25" customHeight="1"/>
    <row r="7908" ht="14.25" customHeight="1"/>
    <row r="7909" ht="14.25" customHeight="1"/>
    <row r="7910" ht="14.25" customHeight="1"/>
    <row r="7911" ht="14.25" customHeight="1"/>
    <row r="7912" ht="14.25" customHeight="1"/>
    <row r="7913" ht="14.25" customHeight="1"/>
    <row r="7914" ht="14.25" customHeight="1"/>
    <row r="7915" ht="14.25" customHeight="1"/>
    <row r="7916" ht="14.25" customHeight="1"/>
    <row r="7917" ht="14.25" customHeight="1"/>
    <row r="7918" ht="14.25" customHeight="1"/>
    <row r="7919" ht="14.25" customHeight="1"/>
    <row r="7920" ht="14.25" customHeight="1"/>
    <row r="7921" ht="14.25" customHeight="1"/>
    <row r="7922" ht="14.25" customHeight="1"/>
    <row r="7923" ht="14.25" customHeight="1"/>
    <row r="7924" ht="14.25" customHeight="1"/>
    <row r="7925" ht="14.25" customHeight="1"/>
    <row r="7926" ht="14.25" customHeight="1"/>
    <row r="7927" ht="14.25" customHeight="1"/>
    <row r="7928" ht="14.25" customHeight="1"/>
    <row r="7929" ht="14.25" customHeight="1"/>
    <row r="7930" ht="14.25" customHeight="1"/>
    <row r="7931" ht="14.25" customHeight="1"/>
    <row r="7932" ht="14.25" customHeight="1"/>
    <row r="7933" ht="14.25" customHeight="1"/>
    <row r="7934" ht="14.25" customHeight="1"/>
    <row r="7935" ht="14.25" customHeight="1"/>
    <row r="7936" ht="14.25" customHeight="1"/>
    <row r="7937" ht="14.25" customHeight="1"/>
    <row r="7938" ht="14.25" customHeight="1"/>
    <row r="7939" ht="14.25" customHeight="1"/>
    <row r="7940" ht="14.25" customHeight="1"/>
    <row r="7941" ht="14.25" customHeight="1"/>
    <row r="7942" ht="14.25" customHeight="1"/>
    <row r="7943" ht="14.25" customHeight="1"/>
    <row r="7944" ht="14.25" customHeight="1"/>
    <row r="7945" ht="14.25" customHeight="1"/>
    <row r="7946" ht="14.25" customHeight="1"/>
    <row r="7947" ht="14.25" customHeight="1"/>
    <row r="7948" ht="14.25" customHeight="1"/>
    <row r="7949" ht="14.25" customHeight="1"/>
    <row r="7950" ht="14.25" customHeight="1"/>
    <row r="7951" ht="14.25" customHeight="1"/>
    <row r="7952" ht="14.25" customHeight="1"/>
    <row r="7953" ht="14.25" customHeight="1"/>
    <row r="7954" ht="14.25" customHeight="1"/>
    <row r="7955" ht="14.25" customHeight="1"/>
    <row r="7956" ht="14.25" customHeight="1"/>
    <row r="7957" ht="14.25" customHeight="1"/>
    <row r="7958" ht="14.25" customHeight="1"/>
    <row r="7959" ht="14.25" customHeight="1"/>
    <row r="7960" ht="14.25" customHeight="1"/>
    <row r="7961" ht="14.25" customHeight="1"/>
    <row r="7962" ht="14.25" customHeight="1"/>
    <row r="7963" ht="14.25" customHeight="1"/>
    <row r="7964" ht="14.25" customHeight="1"/>
    <row r="7965" ht="14.25" customHeight="1"/>
    <row r="7966" ht="14.25" customHeight="1"/>
    <row r="7967" ht="14.25" customHeight="1"/>
    <row r="7968" ht="14.25" customHeight="1"/>
    <row r="7969" ht="14.25" customHeight="1"/>
    <row r="7970" ht="14.25" customHeight="1"/>
    <row r="7971" ht="14.25" customHeight="1"/>
    <row r="7972" ht="14.25" customHeight="1"/>
    <row r="7973" ht="14.25" customHeight="1"/>
    <row r="7974" ht="14.25" customHeight="1"/>
    <row r="7975" ht="14.25" customHeight="1"/>
    <row r="7976" ht="14.25" customHeight="1"/>
    <row r="7977" ht="14.25" customHeight="1"/>
    <row r="7978" ht="14.25" customHeight="1"/>
    <row r="7979" ht="14.25" customHeight="1"/>
    <row r="7980" ht="14.25" customHeight="1"/>
    <row r="7981" ht="14.25" customHeight="1"/>
    <row r="7982" ht="14.25" customHeight="1"/>
    <row r="7983" ht="14.25" customHeight="1"/>
    <row r="7984" ht="14.25" customHeight="1"/>
    <row r="7985" ht="14.25" customHeight="1"/>
    <row r="7986" ht="14.25" customHeight="1"/>
    <row r="7987" ht="14.25" customHeight="1"/>
    <row r="7988" ht="14.25" customHeight="1"/>
    <row r="7989" ht="14.25" customHeight="1"/>
    <row r="7990" ht="14.25" customHeight="1"/>
    <row r="7991" ht="14.25" customHeight="1"/>
    <row r="7992" ht="14.25" customHeight="1"/>
    <row r="7993" ht="14.25" customHeight="1"/>
    <row r="7994" ht="14.25" customHeight="1"/>
    <row r="7995" ht="14.25" customHeight="1"/>
    <row r="7996" ht="14.25" customHeight="1"/>
    <row r="7997" ht="14.25" customHeight="1"/>
    <row r="7998" ht="14.25" customHeight="1"/>
    <row r="7999" ht="14.25" customHeight="1"/>
    <row r="8000" ht="14.25" customHeight="1"/>
    <row r="8001" ht="14.25" customHeight="1"/>
    <row r="8002" ht="14.25" customHeight="1"/>
    <row r="8003" ht="14.25" customHeight="1"/>
    <row r="8004" ht="14.25" customHeight="1"/>
    <row r="8005" ht="14.25" customHeight="1"/>
    <row r="8006" ht="14.25" customHeight="1"/>
    <row r="8007" ht="14.25" customHeight="1"/>
    <row r="8008" ht="14.25" customHeight="1"/>
    <row r="8009" ht="14.25" customHeight="1"/>
    <row r="8010" ht="14.25" customHeight="1"/>
    <row r="8011" ht="14.25" customHeight="1"/>
    <row r="8012" ht="14.25" customHeight="1"/>
    <row r="8013" ht="14.25" customHeight="1"/>
    <row r="8014" ht="14.25" customHeight="1"/>
    <row r="8015" ht="14.25" customHeight="1"/>
    <row r="8016" ht="14.25" customHeight="1"/>
    <row r="8017" ht="14.25" customHeight="1"/>
    <row r="8018" ht="14.25" customHeight="1"/>
    <row r="8019" ht="14.25" customHeight="1"/>
    <row r="8020" ht="14.25" customHeight="1"/>
    <row r="8021" ht="14.25" customHeight="1"/>
    <row r="8022" ht="14.25" customHeight="1"/>
    <row r="8023" ht="14.25" customHeight="1"/>
    <row r="8024" ht="14.25" customHeight="1"/>
    <row r="8025" ht="14.25" customHeight="1"/>
    <row r="8026" ht="14.25" customHeight="1"/>
    <row r="8027" ht="14.25" customHeight="1"/>
    <row r="8028" ht="14.25" customHeight="1"/>
    <row r="8029" ht="14.25" customHeight="1"/>
    <row r="8030" ht="14.25" customHeight="1"/>
    <row r="8031" ht="14.25" customHeight="1"/>
    <row r="8032" ht="14.25" customHeight="1"/>
    <row r="8033" ht="14.25" customHeight="1"/>
    <row r="8034" ht="14.25" customHeight="1"/>
    <row r="8035" ht="14.25" customHeight="1"/>
    <row r="8036" ht="14.25" customHeight="1"/>
    <row r="8037" ht="14.25" customHeight="1"/>
    <row r="8038" ht="14.25" customHeight="1"/>
    <row r="8039" ht="14.25" customHeight="1"/>
    <row r="8040" ht="14.25" customHeight="1"/>
    <row r="8041" ht="14.25" customHeight="1"/>
    <row r="8042" ht="14.25" customHeight="1"/>
    <row r="8043" ht="14.25" customHeight="1"/>
    <row r="8044" ht="14.25" customHeight="1"/>
    <row r="8045" ht="14.25" customHeight="1"/>
    <row r="8046" ht="14.25" customHeight="1"/>
    <row r="8047" ht="14.25" customHeight="1"/>
    <row r="8048" ht="14.25" customHeight="1"/>
    <row r="8049" ht="14.25" customHeight="1"/>
    <row r="8050" ht="14.25" customHeight="1"/>
    <row r="8051" ht="14.25" customHeight="1"/>
    <row r="8052" ht="14.25" customHeight="1"/>
    <row r="8053" ht="14.25" customHeight="1"/>
    <row r="8054" ht="14.25" customHeight="1"/>
    <row r="8055" ht="14.25" customHeight="1"/>
    <row r="8056" ht="14.25" customHeight="1"/>
    <row r="8057" ht="14.25" customHeight="1"/>
    <row r="8058" ht="14.25" customHeight="1"/>
    <row r="8059" ht="14.25" customHeight="1"/>
    <row r="8060" ht="14.25" customHeight="1"/>
    <row r="8061" ht="14.25" customHeight="1"/>
    <row r="8062" ht="14.25" customHeight="1"/>
    <row r="8063" ht="14.25" customHeight="1"/>
    <row r="8064" ht="14.25" customHeight="1"/>
    <row r="8065" ht="14.25" customHeight="1"/>
    <row r="8066" ht="14.25" customHeight="1"/>
    <row r="8067" ht="14.25" customHeight="1"/>
    <row r="8068" ht="14.25" customHeight="1"/>
    <row r="8069" ht="14.25" customHeight="1"/>
    <row r="8070" ht="14.25" customHeight="1"/>
    <row r="8071" ht="14.25" customHeight="1"/>
    <row r="8072" ht="14.25" customHeight="1"/>
    <row r="8073" ht="14.25" customHeight="1"/>
    <row r="8074" ht="14.25" customHeight="1"/>
    <row r="8075" ht="14.25" customHeight="1"/>
    <row r="8076" ht="14.25" customHeight="1"/>
    <row r="8077" ht="14.25" customHeight="1"/>
    <row r="8078" ht="14.25" customHeight="1"/>
    <row r="8079" ht="14.25" customHeight="1"/>
    <row r="8080" ht="14.25" customHeight="1"/>
    <row r="8081" ht="14.25" customHeight="1"/>
    <row r="8082" ht="14.25" customHeight="1"/>
    <row r="8083" ht="14.25" customHeight="1"/>
    <row r="8084" ht="14.25" customHeight="1"/>
    <row r="8085" ht="14.25" customHeight="1"/>
    <row r="8086" ht="14.25" customHeight="1"/>
    <row r="8087" ht="14.25" customHeight="1"/>
    <row r="8088" ht="14.25" customHeight="1"/>
    <row r="8089" ht="14.25" customHeight="1"/>
    <row r="8090" ht="14.25" customHeight="1"/>
    <row r="8091" ht="14.25" customHeight="1"/>
    <row r="8092" ht="14.25" customHeight="1"/>
    <row r="8093" ht="14.25" customHeight="1"/>
    <row r="8094" ht="14.25" customHeight="1"/>
    <row r="8095" ht="14.25" customHeight="1"/>
    <row r="8096" ht="14.25" customHeight="1"/>
    <row r="8097" ht="14.25" customHeight="1"/>
    <row r="8098" ht="14.25" customHeight="1"/>
    <row r="8099" ht="14.25" customHeight="1"/>
    <row r="8100" ht="14.25" customHeight="1"/>
    <row r="8101" ht="14.25" customHeight="1"/>
    <row r="8102" ht="14.25" customHeight="1"/>
    <row r="8103" ht="14.25" customHeight="1"/>
    <row r="8104" ht="14.25" customHeight="1"/>
    <row r="8105" ht="14.25" customHeight="1"/>
    <row r="8106" ht="14.25" customHeight="1"/>
    <row r="8107" ht="14.25" customHeight="1"/>
    <row r="8108" ht="14.25" customHeight="1"/>
    <row r="8109" ht="14.25" customHeight="1"/>
    <row r="8110" ht="14.25" customHeight="1"/>
    <row r="8111" ht="14.25" customHeight="1"/>
    <row r="8112" ht="14.25" customHeight="1"/>
    <row r="8113" ht="14.25" customHeight="1"/>
    <row r="8114" ht="14.25" customHeight="1"/>
    <row r="8115" ht="14.25" customHeight="1"/>
    <row r="8116" ht="14.25" customHeight="1"/>
    <row r="8117" ht="14.25" customHeight="1"/>
    <row r="8118" ht="14.25" customHeight="1"/>
    <row r="8119" ht="14.25" customHeight="1"/>
    <row r="8120" ht="14.25" customHeight="1"/>
    <row r="8121" ht="14.25" customHeight="1"/>
    <row r="8122" ht="14.25" customHeight="1"/>
    <row r="8123" ht="14.25" customHeight="1"/>
    <row r="8124" ht="14.25" customHeight="1"/>
    <row r="8125" ht="14.25" customHeight="1"/>
    <row r="8126" ht="14.25" customHeight="1"/>
    <row r="8127" ht="14.25" customHeight="1"/>
    <row r="8128" ht="14.25" customHeight="1"/>
    <row r="8129" ht="14.25" customHeight="1"/>
    <row r="8130" ht="14.25" customHeight="1"/>
    <row r="8131" ht="14.25" customHeight="1"/>
    <row r="8132" ht="14.25" customHeight="1"/>
    <row r="8133" ht="14.25" customHeight="1"/>
    <row r="8134" ht="14.25" customHeight="1"/>
    <row r="8135" ht="14.25" customHeight="1"/>
    <row r="8136" ht="14.25" customHeight="1"/>
    <row r="8137" ht="14.25" customHeight="1"/>
    <row r="8138" ht="14.25" customHeight="1"/>
    <row r="8139" ht="14.25" customHeight="1"/>
    <row r="8140" ht="14.25" customHeight="1"/>
    <row r="8141" ht="14.25" customHeight="1"/>
    <row r="8142" ht="14.25" customHeight="1"/>
    <row r="8143" ht="14.25" customHeight="1"/>
    <row r="8144" ht="14.25" customHeight="1"/>
    <row r="8145" ht="14.25" customHeight="1"/>
    <row r="8146" ht="14.25" customHeight="1"/>
    <row r="8147" ht="14.25" customHeight="1"/>
    <row r="8148" ht="14.25" customHeight="1"/>
    <row r="8149" ht="14.25" customHeight="1"/>
    <row r="8150" ht="14.25" customHeight="1"/>
    <row r="8151" ht="14.25" customHeight="1"/>
    <row r="8152" ht="14.25" customHeight="1"/>
    <row r="8153" ht="14.25" customHeight="1"/>
    <row r="8154" ht="14.25" customHeight="1"/>
    <row r="8155" ht="14.25" customHeight="1"/>
    <row r="8156" ht="14.25" customHeight="1"/>
    <row r="8157" ht="14.25" customHeight="1"/>
    <row r="8158" ht="14.25" customHeight="1"/>
    <row r="8159" ht="14.25" customHeight="1"/>
    <row r="8160" ht="14.25" customHeight="1"/>
    <row r="8161" ht="14.25" customHeight="1"/>
    <row r="8162" ht="14.25" customHeight="1"/>
    <row r="8163" ht="14.25" customHeight="1"/>
    <row r="8164" ht="14.25" customHeight="1"/>
    <row r="8165" ht="14.25" customHeight="1"/>
    <row r="8166" ht="14.25" customHeight="1"/>
    <row r="8167" ht="14.25" customHeight="1"/>
    <row r="8168" ht="14.25" customHeight="1"/>
    <row r="8169" ht="14.25" customHeight="1"/>
    <row r="8170" ht="14.25" customHeight="1"/>
    <row r="8171" ht="14.25" customHeight="1"/>
    <row r="8172" ht="14.25" customHeight="1"/>
    <row r="8173" ht="14.25" customHeight="1"/>
    <row r="8174" ht="14.25" customHeight="1"/>
    <row r="8175" ht="14.25" customHeight="1"/>
    <row r="8176" ht="14.25" customHeight="1"/>
    <row r="8177" ht="14.25" customHeight="1"/>
    <row r="8178" ht="14.25" customHeight="1"/>
    <row r="8179" ht="14.25" customHeight="1"/>
    <row r="8180" ht="14.25" customHeight="1"/>
    <row r="8181" ht="14.25" customHeight="1"/>
    <row r="8182" ht="14.25" customHeight="1"/>
    <row r="8183" ht="14.25" customHeight="1"/>
    <row r="8184" ht="14.25" customHeight="1"/>
    <row r="8185" ht="14.25" customHeight="1"/>
    <row r="8186" ht="14.25" customHeight="1"/>
    <row r="8187" ht="14.25" customHeight="1"/>
    <row r="8188" ht="14.25" customHeight="1"/>
    <row r="8189" ht="14.25" customHeight="1"/>
    <row r="8190" ht="14.25" customHeight="1"/>
    <row r="8191" ht="14.25" customHeight="1"/>
    <row r="8192" ht="14.25" customHeight="1"/>
    <row r="8193" ht="14.25" customHeight="1"/>
    <row r="8194" ht="14.25" customHeight="1"/>
    <row r="8195" ht="14.25" customHeight="1"/>
    <row r="8196" ht="14.25" customHeight="1"/>
    <row r="8197" ht="14.25" customHeight="1"/>
    <row r="8198" ht="14.25" customHeight="1"/>
    <row r="8199" ht="14.25" customHeight="1"/>
    <row r="8200" ht="14.25" customHeight="1"/>
    <row r="8201" ht="14.25" customHeight="1"/>
    <row r="8202" ht="14.25" customHeight="1"/>
    <row r="8203" ht="14.25" customHeight="1"/>
    <row r="8204" ht="14.25" customHeight="1"/>
    <row r="8205" ht="14.25" customHeight="1"/>
    <row r="8206" ht="14.25" customHeight="1"/>
    <row r="8207" ht="14.25" customHeight="1"/>
    <row r="8208" ht="14.25" customHeight="1"/>
    <row r="8209" ht="14.25" customHeight="1"/>
    <row r="8210" ht="14.25" customHeight="1"/>
    <row r="8211" ht="14.25" customHeight="1"/>
    <row r="8212" ht="14.25" customHeight="1"/>
    <row r="8213" ht="14.25" customHeight="1"/>
    <row r="8214" ht="14.25" customHeight="1"/>
    <row r="8215" ht="14.25" customHeight="1"/>
    <row r="8216" ht="14.25" customHeight="1"/>
    <row r="8217" ht="14.25" customHeight="1"/>
    <row r="8218" ht="14.25" customHeight="1"/>
    <row r="8219" ht="14.25" customHeight="1"/>
    <row r="8220" ht="14.25" customHeight="1"/>
    <row r="8221" ht="14.25" customHeight="1"/>
    <row r="8222" ht="14.25" customHeight="1"/>
    <row r="8223" ht="14.25" customHeight="1"/>
    <row r="8224" ht="14.25" customHeight="1"/>
    <row r="8225" ht="14.25" customHeight="1"/>
    <row r="8226" ht="14.25" customHeight="1"/>
    <row r="8227" ht="14.25" customHeight="1"/>
    <row r="8228" ht="14.25" customHeight="1"/>
    <row r="8229" ht="14.25" customHeight="1"/>
    <row r="8230" ht="14.25" customHeight="1"/>
    <row r="8231" ht="14.25" customHeight="1"/>
    <row r="8232" ht="14.25" customHeight="1"/>
    <row r="8233" ht="14.25" customHeight="1"/>
    <row r="8234" ht="14.25" customHeight="1"/>
    <row r="8235" ht="14.25" customHeight="1"/>
    <row r="8236" ht="14.25" customHeight="1"/>
    <row r="8237" ht="14.25" customHeight="1"/>
    <row r="8238" ht="14.25" customHeight="1"/>
    <row r="8239" ht="14.25" customHeight="1"/>
    <row r="8240" ht="14.25" customHeight="1"/>
    <row r="8241" ht="14.25" customHeight="1"/>
    <row r="8242" ht="14.25" customHeight="1"/>
    <row r="8243" ht="14.25" customHeight="1"/>
    <row r="8244" ht="14.25" customHeight="1"/>
    <row r="8245" ht="14.25" customHeight="1"/>
    <row r="8246" ht="14.25" customHeight="1"/>
    <row r="8247" ht="14.25" customHeight="1"/>
    <row r="8248" ht="14.25" customHeight="1"/>
    <row r="8249" ht="14.25" customHeight="1"/>
    <row r="8250" ht="14.25" customHeight="1"/>
    <row r="8251" ht="14.25" customHeight="1"/>
    <row r="8252" ht="14.25" customHeight="1"/>
    <row r="8253" ht="14.25" customHeight="1"/>
    <row r="8254" ht="14.25" customHeight="1"/>
    <row r="8255" ht="14.25" customHeight="1"/>
    <row r="8256" ht="14.25" customHeight="1"/>
    <row r="8257" ht="14.25" customHeight="1"/>
    <row r="8258" ht="14.25" customHeight="1"/>
    <row r="8259" ht="14.25" customHeight="1"/>
    <row r="8260" ht="14.25" customHeight="1"/>
    <row r="8261" ht="14.25" customHeight="1"/>
    <row r="8262" ht="14.25" customHeight="1"/>
    <row r="8263" ht="14.25" customHeight="1"/>
    <row r="8264" ht="14.25" customHeight="1"/>
    <row r="8265" ht="14.25" customHeight="1"/>
    <row r="8266" ht="14.25" customHeight="1"/>
    <row r="8267" ht="14.25" customHeight="1"/>
    <row r="8268" ht="14.25" customHeight="1"/>
    <row r="8269" ht="14.25" customHeight="1"/>
    <row r="8270" ht="14.25" customHeight="1"/>
    <row r="8271" ht="14.25" customHeight="1"/>
    <row r="8272" ht="14.25" customHeight="1"/>
    <row r="8273" ht="14.25" customHeight="1"/>
    <row r="8274" ht="14.25" customHeight="1"/>
    <row r="8275" ht="14.25" customHeight="1"/>
    <row r="8276" ht="14.25" customHeight="1"/>
    <row r="8277" ht="14.25" customHeight="1"/>
    <row r="8278" ht="14.25" customHeight="1"/>
    <row r="8279" ht="14.25" customHeight="1"/>
    <row r="8280" ht="14.25" customHeight="1"/>
    <row r="8281" ht="14.25" customHeight="1"/>
    <row r="8282" ht="14.25" customHeight="1"/>
    <row r="8283" ht="14.25" customHeight="1"/>
    <row r="8284" ht="14.25" customHeight="1"/>
    <row r="8285" ht="14.25" customHeight="1"/>
    <row r="8286" ht="14.25" customHeight="1"/>
    <row r="8287" ht="14.25" customHeight="1"/>
    <row r="8288" ht="14.25" customHeight="1"/>
    <row r="8289" ht="14.25" customHeight="1"/>
    <row r="8290" ht="14.25" customHeight="1"/>
    <row r="8291" ht="14.25" customHeight="1"/>
    <row r="8292" ht="14.25" customHeight="1"/>
    <row r="8293" ht="14.25" customHeight="1"/>
    <row r="8294" ht="14.25" customHeight="1"/>
    <row r="8295" ht="14.25" customHeight="1"/>
    <row r="8296" ht="14.25" customHeight="1"/>
    <row r="8297" ht="14.25" customHeight="1"/>
    <row r="8298" ht="14.25" customHeight="1"/>
    <row r="8299" ht="14.25" customHeight="1"/>
    <row r="8300" ht="14.25" customHeight="1"/>
    <row r="8301" ht="14.25" customHeight="1"/>
    <row r="8302" ht="14.25" customHeight="1"/>
    <row r="8303" ht="14.25" customHeight="1"/>
    <row r="8304" ht="14.25" customHeight="1"/>
    <row r="8305" ht="14.25" customHeight="1"/>
    <row r="8306" ht="14.25" customHeight="1"/>
    <row r="8307" ht="14.25" customHeight="1"/>
    <row r="8308" ht="14.25" customHeight="1"/>
    <row r="8309" ht="14.25" customHeight="1"/>
    <row r="8310" ht="14.25" customHeight="1"/>
    <row r="8311" ht="14.25" customHeight="1"/>
    <row r="8312" ht="14.25" customHeight="1"/>
    <row r="8313" ht="14.25" customHeight="1"/>
    <row r="8314" ht="14.25" customHeight="1"/>
    <row r="8315" ht="14.25" customHeight="1"/>
    <row r="8316" ht="14.25" customHeight="1"/>
    <row r="8317" ht="14.25" customHeight="1"/>
    <row r="8318" ht="14.25" customHeight="1"/>
    <row r="8319" ht="14.25" customHeight="1"/>
    <row r="8320" ht="14.25" customHeight="1"/>
    <row r="8321" ht="14.25" customHeight="1"/>
    <row r="8322" ht="14.25" customHeight="1"/>
    <row r="8323" ht="14.25" customHeight="1"/>
    <row r="8324" ht="14.25" customHeight="1"/>
    <row r="8325" ht="14.25" customHeight="1"/>
    <row r="8326" ht="14.25" customHeight="1"/>
    <row r="8327" ht="14.25" customHeight="1"/>
    <row r="8328" ht="14.25" customHeight="1"/>
    <row r="8329" ht="14.25" customHeight="1"/>
    <row r="8330" ht="14.25" customHeight="1"/>
    <row r="8331" ht="14.25" customHeight="1"/>
    <row r="8332" ht="14.25" customHeight="1"/>
    <row r="8333" ht="14.25" customHeight="1"/>
    <row r="8334" ht="14.25" customHeight="1"/>
    <row r="8335" ht="14.25" customHeight="1"/>
    <row r="8336" ht="14.25" customHeight="1"/>
    <row r="8337" ht="14.25" customHeight="1"/>
    <row r="8338" ht="14.25" customHeight="1"/>
    <row r="8339" ht="14.25" customHeight="1"/>
    <row r="8340" ht="14.25" customHeight="1"/>
    <row r="8341" ht="14.25" customHeight="1"/>
    <row r="8342" ht="14.25" customHeight="1"/>
    <row r="8343" ht="14.25" customHeight="1"/>
    <row r="8344" ht="14.25" customHeight="1"/>
    <row r="8345" ht="14.25" customHeight="1"/>
    <row r="8346" ht="14.25" customHeight="1"/>
    <row r="8347" ht="14.25" customHeight="1"/>
    <row r="8348" ht="14.25" customHeight="1"/>
    <row r="8349" ht="14.25" customHeight="1"/>
    <row r="8350" ht="14.25" customHeight="1"/>
    <row r="8351" ht="14.25" customHeight="1"/>
    <row r="8352" ht="14.25" customHeight="1"/>
    <row r="8353" ht="14.25" customHeight="1"/>
    <row r="8354" ht="14.25" customHeight="1"/>
    <row r="8355" ht="14.25" customHeight="1"/>
    <row r="8356" ht="14.25" customHeight="1"/>
    <row r="8357" ht="14.25" customHeight="1"/>
    <row r="8358" ht="14.25" customHeight="1"/>
    <row r="8359" ht="14.25" customHeight="1"/>
    <row r="8360" ht="14.25" customHeight="1"/>
    <row r="8361" ht="14.25" customHeight="1"/>
    <row r="8362" ht="14.25" customHeight="1"/>
    <row r="8363" ht="14.25" customHeight="1"/>
    <row r="8364" ht="14.25" customHeight="1"/>
    <row r="8365" ht="14.25" customHeight="1"/>
    <row r="8366" ht="14.25" customHeight="1"/>
    <row r="8367" ht="14.25" customHeight="1"/>
    <row r="8368" ht="14.25" customHeight="1"/>
    <row r="8369" ht="14.25" customHeight="1"/>
    <row r="8370" ht="14.25" customHeight="1"/>
    <row r="8371" ht="14.25" customHeight="1"/>
    <row r="8372" ht="14.25" customHeight="1"/>
    <row r="8373" ht="14.25" customHeight="1"/>
    <row r="8374" ht="14.25" customHeight="1"/>
    <row r="8375" ht="14.25" customHeight="1"/>
    <row r="8376" ht="14.25" customHeight="1"/>
    <row r="8377" ht="14.25" customHeight="1"/>
    <row r="8378" ht="14.25" customHeight="1"/>
    <row r="8379" ht="14.25" customHeight="1"/>
    <row r="8380" ht="14.25" customHeight="1"/>
    <row r="8381" ht="14.25" customHeight="1"/>
    <row r="8382" ht="14.25" customHeight="1"/>
    <row r="8383" ht="14.25" customHeight="1"/>
    <row r="8384" ht="14.25" customHeight="1"/>
    <row r="8385" ht="14.25" customHeight="1"/>
    <row r="8386" ht="14.25" customHeight="1"/>
    <row r="8387" ht="14.25" customHeight="1"/>
    <row r="8388" ht="14.25" customHeight="1"/>
    <row r="8389" ht="14.25" customHeight="1"/>
    <row r="8390" ht="14.25" customHeight="1"/>
    <row r="8391" ht="14.25" customHeight="1"/>
    <row r="8392" ht="14.25" customHeight="1"/>
    <row r="8393" ht="14.25" customHeight="1"/>
    <row r="8394" ht="14.25" customHeight="1"/>
    <row r="8395" ht="14.25" customHeight="1"/>
    <row r="8396" ht="14.25" customHeight="1"/>
    <row r="8397" ht="14.25" customHeight="1"/>
    <row r="8398" ht="14.25" customHeight="1"/>
    <row r="8399" ht="14.25" customHeight="1"/>
    <row r="8400" ht="14.25" customHeight="1"/>
    <row r="8401" ht="14.25" customHeight="1"/>
    <row r="8402" ht="14.25" customHeight="1"/>
    <row r="8403" ht="14.25" customHeight="1"/>
    <row r="8404" ht="14.25" customHeight="1"/>
    <row r="8405" ht="14.25" customHeight="1"/>
    <row r="8406" ht="14.25" customHeight="1"/>
    <row r="8407" ht="14.25" customHeight="1"/>
    <row r="8408" ht="14.25" customHeight="1"/>
    <row r="8409" ht="14.25" customHeight="1"/>
    <row r="8410" ht="14.25" customHeight="1"/>
    <row r="8411" ht="14.25" customHeight="1"/>
    <row r="8412" ht="14.25" customHeight="1"/>
    <row r="8413" ht="14.25" customHeight="1"/>
    <row r="8414" ht="14.25" customHeight="1"/>
    <row r="8415" ht="14.25" customHeight="1"/>
    <row r="8416" ht="14.25" customHeight="1"/>
    <row r="8417" ht="14.25" customHeight="1"/>
    <row r="8418" ht="14.25" customHeight="1"/>
    <row r="8419" ht="14.25" customHeight="1"/>
    <row r="8420" ht="14.25" customHeight="1"/>
    <row r="8421" ht="14.25" customHeight="1"/>
    <row r="8422" ht="14.25" customHeight="1"/>
    <row r="8423" ht="14.25" customHeight="1"/>
    <row r="8424" ht="14.25" customHeight="1"/>
    <row r="8425" ht="14.25" customHeight="1"/>
    <row r="8426" ht="14.25" customHeight="1"/>
    <row r="8427" ht="14.25" customHeight="1"/>
    <row r="8428" ht="14.25" customHeight="1"/>
    <row r="8429" ht="14.25" customHeight="1"/>
    <row r="8430" ht="14.25" customHeight="1"/>
    <row r="8431" ht="14.25" customHeight="1"/>
    <row r="8432" ht="14.25" customHeight="1"/>
    <row r="8433" ht="14.25" customHeight="1"/>
    <row r="8434" ht="14.25" customHeight="1"/>
    <row r="8435" ht="14.25" customHeight="1"/>
    <row r="8436" ht="14.25" customHeight="1"/>
    <row r="8437" ht="14.25" customHeight="1"/>
    <row r="8438" ht="14.25" customHeight="1"/>
    <row r="8439" ht="14.25" customHeight="1"/>
    <row r="8440" ht="14.25" customHeight="1"/>
    <row r="8441" ht="14.25" customHeight="1"/>
    <row r="8442" ht="14.25" customHeight="1"/>
    <row r="8443" ht="14.25" customHeight="1"/>
    <row r="8444" ht="14.25" customHeight="1"/>
    <row r="8445" ht="14.25" customHeight="1"/>
    <row r="8446" ht="14.25" customHeight="1"/>
    <row r="8447" ht="14.25" customHeight="1"/>
    <row r="8448" ht="14.25" customHeight="1"/>
    <row r="8449" ht="14.25" customHeight="1"/>
    <row r="8450" ht="14.25" customHeight="1"/>
    <row r="8451" ht="14.25" customHeight="1"/>
    <row r="8452" ht="14.25" customHeight="1"/>
    <row r="8453" ht="14.25" customHeight="1"/>
    <row r="8454" ht="14.25" customHeight="1"/>
    <row r="8455" ht="14.25" customHeight="1"/>
    <row r="8456" ht="14.25" customHeight="1"/>
    <row r="8457" ht="14.25" customHeight="1"/>
    <row r="8458" ht="14.25" customHeight="1"/>
    <row r="8459" ht="14.25" customHeight="1"/>
    <row r="8460" ht="14.25" customHeight="1"/>
    <row r="8461" ht="14.25" customHeight="1"/>
    <row r="8462" ht="14.25" customHeight="1"/>
    <row r="8463" ht="14.25" customHeight="1"/>
    <row r="8464" ht="14.25" customHeight="1"/>
    <row r="8465" ht="14.25" customHeight="1"/>
    <row r="8466" ht="14.25" customHeight="1"/>
    <row r="8467" ht="14.25" customHeight="1"/>
    <row r="8468" ht="14.25" customHeight="1"/>
    <row r="8469" ht="14.25" customHeight="1"/>
    <row r="8470" ht="14.25" customHeight="1"/>
    <row r="8471" ht="14.25" customHeight="1"/>
    <row r="8472" ht="14.25" customHeight="1"/>
    <row r="8473" ht="14.25" customHeight="1"/>
    <row r="8474" ht="14.25" customHeight="1"/>
    <row r="8475" ht="14.25" customHeight="1"/>
    <row r="8476" ht="14.25" customHeight="1"/>
    <row r="8477" ht="14.25" customHeight="1"/>
    <row r="8478" ht="14.25" customHeight="1"/>
    <row r="8479" ht="14.25" customHeight="1"/>
    <row r="8480" ht="14.25" customHeight="1"/>
    <row r="8481" ht="14.25" customHeight="1"/>
    <row r="8482" ht="14.25" customHeight="1"/>
    <row r="8483" ht="14.25" customHeight="1"/>
    <row r="8484" ht="14.25" customHeight="1"/>
    <row r="8485" ht="14.25" customHeight="1"/>
    <row r="8486" ht="14.25" customHeight="1"/>
    <row r="8487" ht="14.25" customHeight="1"/>
    <row r="8488" ht="14.25" customHeight="1"/>
    <row r="8489" ht="14.25" customHeight="1"/>
    <row r="8490" ht="14.25" customHeight="1"/>
    <row r="8491" ht="14.25" customHeight="1"/>
    <row r="8492" ht="14.25" customHeight="1"/>
    <row r="8493" ht="14.25" customHeight="1"/>
    <row r="8494" ht="14.25" customHeight="1"/>
    <row r="8495" ht="14.25" customHeight="1"/>
    <row r="8496" ht="14.25" customHeight="1"/>
    <row r="8497" ht="14.25" customHeight="1"/>
    <row r="8498" ht="14.25" customHeight="1"/>
    <row r="8499" ht="14.25" customHeight="1"/>
    <row r="8500" ht="14.25" customHeight="1"/>
    <row r="8501" ht="14.25" customHeight="1"/>
    <row r="8502" ht="14.25" customHeight="1"/>
    <row r="8503" ht="14.25" customHeight="1"/>
    <row r="8504" ht="14.25" customHeight="1"/>
    <row r="8505" ht="14.25" customHeight="1"/>
    <row r="8506" ht="14.25" customHeight="1"/>
    <row r="8507" ht="14.25" customHeight="1"/>
    <row r="8508" ht="14.25" customHeight="1"/>
    <row r="8509" ht="14.25" customHeight="1"/>
    <row r="8510" ht="14.25" customHeight="1"/>
    <row r="8511" ht="14.25" customHeight="1"/>
    <row r="8512" ht="14.25" customHeight="1"/>
    <row r="8513" ht="14.25" customHeight="1"/>
    <row r="8514" ht="14.25" customHeight="1"/>
    <row r="8515" ht="14.25" customHeight="1"/>
    <row r="8516" ht="14.25" customHeight="1"/>
    <row r="8517" ht="14.25" customHeight="1"/>
    <row r="8518" ht="14.25" customHeight="1"/>
    <row r="8519" ht="14.25" customHeight="1"/>
    <row r="8520" ht="14.25" customHeight="1"/>
    <row r="8521" ht="14.25" customHeight="1"/>
    <row r="8522" ht="14.25" customHeight="1"/>
    <row r="8523" ht="14.25" customHeight="1"/>
    <row r="8524" ht="14.25" customHeight="1"/>
    <row r="8525" ht="14.25" customHeight="1"/>
    <row r="8526" ht="14.25" customHeight="1"/>
    <row r="8527" ht="14.25" customHeight="1"/>
    <row r="8528" ht="14.25" customHeight="1"/>
    <row r="8529" ht="14.25" customHeight="1"/>
    <row r="8530" ht="14.25" customHeight="1"/>
    <row r="8531" ht="14.25" customHeight="1"/>
    <row r="8532" ht="14.25" customHeight="1"/>
    <row r="8533" ht="14.25" customHeight="1"/>
    <row r="8534" ht="14.25" customHeight="1"/>
    <row r="8535" ht="14.25" customHeight="1"/>
    <row r="8536" ht="14.25" customHeight="1"/>
    <row r="8537" ht="14.25" customHeight="1"/>
    <row r="8538" ht="14.25" customHeight="1"/>
    <row r="8539" ht="14.25" customHeight="1"/>
    <row r="8540" ht="14.25" customHeight="1"/>
    <row r="8541" ht="14.25" customHeight="1"/>
    <row r="8542" ht="14.25" customHeight="1"/>
    <row r="8543" ht="14.25" customHeight="1"/>
    <row r="8544" ht="14.25" customHeight="1"/>
    <row r="8545" ht="14.25" customHeight="1"/>
    <row r="8546" ht="14.25" customHeight="1"/>
    <row r="8547" ht="14.25" customHeight="1"/>
    <row r="8548" ht="14.25" customHeight="1"/>
    <row r="8549" ht="14.25" customHeight="1"/>
    <row r="8550" ht="14.25" customHeight="1"/>
    <row r="8551" ht="14.25" customHeight="1"/>
    <row r="8552" ht="14.25" customHeight="1"/>
    <row r="8553" ht="14.25" customHeight="1"/>
    <row r="8554" ht="14.25" customHeight="1"/>
    <row r="8555" ht="14.25" customHeight="1"/>
    <row r="8556" ht="14.25" customHeight="1"/>
    <row r="8557" ht="14.25" customHeight="1"/>
    <row r="8558" ht="14.25" customHeight="1"/>
    <row r="8559" ht="14.25" customHeight="1"/>
    <row r="8560" ht="14.25" customHeight="1"/>
    <row r="8561" ht="14.25" customHeight="1"/>
    <row r="8562" ht="14.25" customHeight="1"/>
    <row r="8563" ht="14.25" customHeight="1"/>
    <row r="8564" ht="14.25" customHeight="1"/>
    <row r="8565" ht="14.25" customHeight="1"/>
    <row r="8566" ht="14.25" customHeight="1"/>
    <row r="8567" ht="14.25" customHeight="1"/>
    <row r="8568" ht="14.25" customHeight="1"/>
    <row r="8569" ht="14.25" customHeight="1"/>
    <row r="8570" ht="14.25" customHeight="1"/>
    <row r="8571" ht="14.25" customHeight="1"/>
    <row r="8572" ht="14.25" customHeight="1"/>
    <row r="8573" ht="14.25" customHeight="1"/>
    <row r="8574" ht="14.25" customHeight="1"/>
    <row r="8575" ht="14.25" customHeight="1"/>
    <row r="8576" ht="14.25" customHeight="1"/>
    <row r="8577" ht="14.25" customHeight="1"/>
    <row r="8578" ht="14.25" customHeight="1"/>
    <row r="8579" ht="14.25" customHeight="1"/>
    <row r="8580" ht="14.25" customHeight="1"/>
    <row r="8581" ht="14.25" customHeight="1"/>
    <row r="8582" ht="14.25" customHeight="1"/>
    <row r="8583" ht="14.25" customHeight="1"/>
    <row r="8584" ht="14.25" customHeight="1"/>
    <row r="8585" ht="14.25" customHeight="1"/>
    <row r="8586" ht="14.25" customHeight="1"/>
    <row r="8587" ht="14.25" customHeight="1"/>
    <row r="8588" ht="14.25" customHeight="1"/>
    <row r="8589" ht="14.25" customHeight="1"/>
    <row r="8590" ht="14.25" customHeight="1"/>
    <row r="8591" ht="14.25" customHeight="1"/>
    <row r="8592" ht="14.25" customHeight="1"/>
    <row r="8593" ht="14.25" customHeight="1"/>
    <row r="8594" ht="14.25" customHeight="1"/>
    <row r="8595" ht="14.25" customHeight="1"/>
    <row r="8596" ht="14.25" customHeight="1"/>
    <row r="8597" ht="14.25" customHeight="1"/>
    <row r="8598" ht="14.25" customHeight="1"/>
    <row r="8599" ht="14.25" customHeight="1"/>
    <row r="8600" ht="14.25" customHeight="1"/>
    <row r="8601" ht="14.25" customHeight="1"/>
    <row r="8602" ht="14.25" customHeight="1"/>
    <row r="8603" ht="14.25" customHeight="1"/>
    <row r="8604" ht="14.25" customHeight="1"/>
    <row r="8605" ht="14.25" customHeight="1"/>
    <row r="8606" ht="14.25" customHeight="1"/>
    <row r="8607" ht="14.25" customHeight="1"/>
    <row r="8608" ht="14.25" customHeight="1"/>
    <row r="8609" ht="14.25" customHeight="1"/>
    <row r="8610" ht="14.25" customHeight="1"/>
    <row r="8611" ht="14.25" customHeight="1"/>
    <row r="8612" ht="14.25" customHeight="1"/>
    <row r="8613" ht="14.25" customHeight="1"/>
    <row r="8614" ht="14.25" customHeight="1"/>
    <row r="8615" ht="14.25" customHeight="1"/>
    <row r="8616" ht="14.25" customHeight="1"/>
    <row r="8617" ht="14.25" customHeight="1"/>
    <row r="8618" ht="14.25" customHeight="1"/>
    <row r="8619" ht="14.25" customHeight="1"/>
    <row r="8620" ht="14.25" customHeight="1"/>
    <row r="8621" ht="14.25" customHeight="1"/>
    <row r="8622" ht="14.25" customHeight="1"/>
    <row r="8623" ht="14.25" customHeight="1"/>
    <row r="8624" ht="14.25" customHeight="1"/>
    <row r="8625" ht="14.25" customHeight="1"/>
    <row r="8626" ht="14.25" customHeight="1"/>
    <row r="8627" ht="14.25" customHeight="1"/>
    <row r="8628" ht="14.25" customHeight="1"/>
    <row r="8629" ht="14.25" customHeight="1"/>
    <row r="8630" ht="14.25" customHeight="1"/>
    <row r="8631" ht="14.25" customHeight="1"/>
    <row r="8632" ht="14.25" customHeight="1"/>
    <row r="8633" ht="14.25" customHeight="1"/>
    <row r="8634" ht="14.25" customHeight="1"/>
    <row r="8635" ht="14.25" customHeight="1"/>
    <row r="8636" ht="14.25" customHeight="1"/>
    <row r="8637" ht="14.25" customHeight="1"/>
    <row r="8638" ht="14.25" customHeight="1"/>
    <row r="8639" ht="14.25" customHeight="1"/>
    <row r="8640" ht="14.25" customHeight="1"/>
    <row r="8641" ht="14.25" customHeight="1"/>
    <row r="8642" ht="14.25" customHeight="1"/>
    <row r="8643" ht="14.25" customHeight="1"/>
    <row r="8644" ht="14.25" customHeight="1"/>
    <row r="8645" ht="14.25" customHeight="1"/>
    <row r="8646" ht="14.25" customHeight="1"/>
    <row r="8647" ht="14.25" customHeight="1"/>
    <row r="8648" ht="14.25" customHeight="1"/>
    <row r="8649" ht="14.25" customHeight="1"/>
    <row r="8650" ht="14.25" customHeight="1"/>
    <row r="8651" ht="14.25" customHeight="1"/>
    <row r="8652" ht="14.25" customHeight="1"/>
    <row r="8653" ht="14.25" customHeight="1"/>
    <row r="8654" ht="14.25" customHeight="1"/>
    <row r="8655" ht="14.25" customHeight="1"/>
    <row r="8656" ht="14.25" customHeight="1"/>
    <row r="8657" ht="14.25" customHeight="1"/>
    <row r="8658" ht="14.25" customHeight="1"/>
    <row r="8659" ht="14.25" customHeight="1"/>
    <row r="8660" ht="14.25" customHeight="1"/>
    <row r="8661" ht="14.25" customHeight="1"/>
    <row r="8662" ht="14.25" customHeight="1"/>
    <row r="8663" ht="14.25" customHeight="1"/>
    <row r="8664" ht="14.25" customHeight="1"/>
    <row r="8665" ht="14.25" customHeight="1"/>
    <row r="8666" ht="14.25" customHeight="1"/>
    <row r="8667" ht="14.25" customHeight="1"/>
    <row r="8668" ht="14.25" customHeight="1"/>
    <row r="8669" ht="14.25" customHeight="1"/>
    <row r="8670" ht="14.25" customHeight="1"/>
    <row r="8671" ht="14.25" customHeight="1"/>
    <row r="8672" ht="14.25" customHeight="1"/>
    <row r="8673" ht="14.25" customHeight="1"/>
    <row r="8674" ht="14.25" customHeight="1"/>
    <row r="8675" ht="14.25" customHeight="1"/>
    <row r="8676" ht="14.25" customHeight="1"/>
    <row r="8677" ht="14.25" customHeight="1"/>
    <row r="8678" ht="14.25" customHeight="1"/>
    <row r="8679" ht="14.25" customHeight="1"/>
    <row r="8680" ht="14.25" customHeight="1"/>
    <row r="8681" ht="14.25" customHeight="1"/>
    <row r="8682" ht="14.25" customHeight="1"/>
    <row r="8683" ht="14.25" customHeight="1"/>
    <row r="8684" ht="14.25" customHeight="1"/>
    <row r="8685" ht="14.25" customHeight="1"/>
    <row r="8686" ht="14.25" customHeight="1"/>
    <row r="8687" ht="14.25" customHeight="1"/>
    <row r="8688" ht="14.25" customHeight="1"/>
    <row r="8689" ht="14.25" customHeight="1"/>
    <row r="8690" ht="14.25" customHeight="1"/>
    <row r="8691" ht="14.25" customHeight="1"/>
    <row r="8692" ht="14.25" customHeight="1"/>
    <row r="8693" ht="14.25" customHeight="1"/>
    <row r="8694" ht="14.25" customHeight="1"/>
    <row r="8695" ht="14.25" customHeight="1"/>
    <row r="8696" ht="14.25" customHeight="1"/>
    <row r="8697" ht="14.25" customHeight="1"/>
    <row r="8698" ht="14.25" customHeight="1"/>
    <row r="8699" ht="14.25" customHeight="1"/>
    <row r="8700" ht="14.25" customHeight="1"/>
    <row r="8701" ht="14.25" customHeight="1"/>
    <row r="8702" ht="14.25" customHeight="1"/>
    <row r="8703" ht="14.25" customHeight="1"/>
    <row r="8704" ht="14.25" customHeight="1"/>
    <row r="8705" ht="14.25" customHeight="1"/>
    <row r="8706" ht="14.25" customHeight="1"/>
    <row r="8707" ht="14.25" customHeight="1"/>
    <row r="8708" ht="14.25" customHeight="1"/>
    <row r="8709" ht="14.25" customHeight="1"/>
    <row r="8710" ht="14.25" customHeight="1"/>
    <row r="8711" ht="14.25" customHeight="1"/>
    <row r="8712" ht="14.25" customHeight="1"/>
    <row r="8713" ht="14.25" customHeight="1"/>
    <row r="8714" ht="14.25" customHeight="1"/>
    <row r="8715" ht="14.25" customHeight="1"/>
    <row r="8716" ht="14.25" customHeight="1"/>
    <row r="8717" ht="14.25" customHeight="1"/>
    <row r="8718" ht="14.25" customHeight="1"/>
    <row r="8719" ht="14.25" customHeight="1"/>
    <row r="8720" ht="14.25" customHeight="1"/>
    <row r="8721" ht="14.25" customHeight="1"/>
    <row r="8722" ht="14.25" customHeight="1"/>
    <row r="8723" ht="14.25" customHeight="1"/>
    <row r="8724" ht="14.25" customHeight="1"/>
    <row r="8725" ht="14.25" customHeight="1"/>
    <row r="8726" ht="14.25" customHeight="1"/>
    <row r="8727" ht="14.25" customHeight="1"/>
    <row r="8728" ht="14.25" customHeight="1"/>
    <row r="8729" ht="14.25" customHeight="1"/>
    <row r="8730" ht="14.25" customHeight="1"/>
    <row r="8731" ht="14.25" customHeight="1"/>
    <row r="8732" ht="14.25" customHeight="1"/>
    <row r="8733" ht="14.25" customHeight="1"/>
    <row r="8734" ht="14.25" customHeight="1"/>
    <row r="8735" ht="14.25" customHeight="1"/>
    <row r="8736" ht="14.25" customHeight="1"/>
    <row r="8737" ht="14.25" customHeight="1"/>
    <row r="8738" ht="14.25" customHeight="1"/>
    <row r="8739" ht="14.25" customHeight="1"/>
    <row r="8740" ht="14.25" customHeight="1"/>
    <row r="8741" ht="14.25" customHeight="1"/>
    <row r="8742" ht="14.25" customHeight="1"/>
    <row r="8743" ht="14.25" customHeight="1"/>
    <row r="8744" ht="14.25" customHeight="1"/>
    <row r="8745" ht="14.25" customHeight="1"/>
    <row r="8746" ht="14.25" customHeight="1"/>
    <row r="8747" ht="14.25" customHeight="1"/>
    <row r="8748" ht="14.25" customHeight="1"/>
    <row r="8749" ht="14.25" customHeight="1"/>
    <row r="8750" ht="14.25" customHeight="1"/>
    <row r="8751" ht="14.25" customHeight="1"/>
    <row r="8752" ht="14.25" customHeight="1"/>
    <row r="8753" ht="14.25" customHeight="1"/>
    <row r="8754" ht="14.25" customHeight="1"/>
    <row r="8755" ht="14.25" customHeight="1"/>
    <row r="8756" ht="14.25" customHeight="1"/>
    <row r="8757" ht="14.25" customHeight="1"/>
    <row r="8758" ht="14.25" customHeight="1"/>
    <row r="8759" ht="14.25" customHeight="1"/>
    <row r="8760" ht="14.25" customHeight="1"/>
    <row r="8761" ht="14.25" customHeight="1"/>
    <row r="8762" ht="14.25" customHeight="1"/>
    <row r="8763" ht="14.25" customHeight="1"/>
    <row r="8764" ht="14.25" customHeight="1"/>
    <row r="8765" ht="14.25" customHeight="1"/>
    <row r="8766" ht="14.25" customHeight="1"/>
    <row r="8767" ht="14.25" customHeight="1"/>
    <row r="8768" ht="14.25" customHeight="1"/>
    <row r="8769" ht="14.25" customHeight="1"/>
    <row r="8770" ht="14.25" customHeight="1"/>
    <row r="8771" ht="14.25" customHeight="1"/>
    <row r="8772" ht="14.25" customHeight="1"/>
    <row r="8773" ht="14.25" customHeight="1"/>
    <row r="8774" ht="14.25" customHeight="1"/>
    <row r="8775" ht="14.25" customHeight="1"/>
    <row r="8776" ht="14.25" customHeight="1"/>
    <row r="8777" ht="14.25" customHeight="1"/>
    <row r="8778" ht="14.25" customHeight="1"/>
    <row r="8779" ht="14.25" customHeight="1"/>
    <row r="8780" ht="14.25" customHeight="1"/>
    <row r="8781" ht="14.25" customHeight="1"/>
    <row r="8782" ht="14.25" customHeight="1"/>
    <row r="8783" ht="14.25" customHeight="1"/>
    <row r="8784" ht="14.25" customHeight="1"/>
    <row r="8785" ht="14.25" customHeight="1"/>
    <row r="8786" ht="14.25" customHeight="1"/>
    <row r="8787" ht="14.25" customHeight="1"/>
    <row r="8788" ht="14.25" customHeight="1"/>
    <row r="8789" ht="14.25" customHeight="1"/>
    <row r="8790" ht="14.25" customHeight="1"/>
    <row r="8791" ht="14.25" customHeight="1"/>
    <row r="8792" ht="14.25" customHeight="1"/>
    <row r="8793" ht="14.25" customHeight="1"/>
    <row r="8794" ht="14.25" customHeight="1"/>
    <row r="8795" ht="14.25" customHeight="1"/>
    <row r="8796" ht="14.25" customHeight="1"/>
    <row r="8797" ht="14.25" customHeight="1"/>
    <row r="8798" ht="14.25" customHeight="1"/>
    <row r="8799" ht="14.25" customHeight="1"/>
    <row r="8800" ht="14.25" customHeight="1"/>
    <row r="8801" ht="14.25" customHeight="1"/>
    <row r="8802" ht="14.25" customHeight="1"/>
    <row r="8803" ht="14.25" customHeight="1"/>
    <row r="8804" ht="14.25" customHeight="1"/>
    <row r="8805" ht="14.25" customHeight="1"/>
    <row r="8806" ht="14.25" customHeight="1"/>
    <row r="8807" ht="14.25" customHeight="1"/>
    <row r="8808" ht="14.25" customHeight="1"/>
    <row r="8809" ht="14.25" customHeight="1"/>
    <row r="8810" ht="14.25" customHeight="1"/>
    <row r="8811" ht="14.25" customHeight="1"/>
    <row r="8812" ht="14.25" customHeight="1"/>
    <row r="8813" ht="14.25" customHeight="1"/>
    <row r="8814" ht="14.25" customHeight="1"/>
    <row r="8815" ht="14.25" customHeight="1"/>
    <row r="8816" ht="14.25" customHeight="1"/>
    <row r="8817" ht="14.25" customHeight="1"/>
    <row r="8818" ht="14.25" customHeight="1"/>
    <row r="8819" ht="14.25" customHeight="1"/>
    <row r="8820" ht="14.25" customHeight="1"/>
    <row r="8821" ht="14.25" customHeight="1"/>
    <row r="8822" ht="14.25" customHeight="1"/>
    <row r="8823" ht="14.25" customHeight="1"/>
    <row r="8824" ht="14.25" customHeight="1"/>
    <row r="8825" ht="14.25" customHeight="1"/>
    <row r="8826" ht="14.25" customHeight="1"/>
    <row r="8827" ht="14.25" customHeight="1"/>
    <row r="8828" ht="14.25" customHeight="1"/>
    <row r="8829" ht="14.25" customHeight="1"/>
    <row r="8830" ht="14.25" customHeight="1"/>
    <row r="8831" ht="14.25" customHeight="1"/>
    <row r="8832" ht="14.25" customHeight="1"/>
    <row r="8833" ht="14.25" customHeight="1"/>
    <row r="8834" ht="14.25" customHeight="1"/>
    <row r="8835" ht="14.25" customHeight="1"/>
    <row r="8836" ht="14.25" customHeight="1"/>
    <row r="8837" ht="14.25" customHeight="1"/>
    <row r="8838" ht="14.25" customHeight="1"/>
    <row r="8839" ht="14.25" customHeight="1"/>
    <row r="8840" ht="14.25" customHeight="1"/>
    <row r="8841" ht="14.25" customHeight="1"/>
    <row r="8842" ht="14.25" customHeight="1"/>
    <row r="8843" ht="14.25" customHeight="1"/>
    <row r="8844" ht="14.25" customHeight="1"/>
    <row r="8845" ht="14.25" customHeight="1"/>
    <row r="8846" ht="14.25" customHeight="1"/>
    <row r="8847" ht="14.25" customHeight="1"/>
    <row r="8848" ht="14.25" customHeight="1"/>
    <row r="8849" ht="14.25" customHeight="1"/>
    <row r="8850" ht="14.25" customHeight="1"/>
    <row r="8851" ht="14.25" customHeight="1"/>
    <row r="8852" ht="14.25" customHeight="1"/>
    <row r="8853" ht="14.25" customHeight="1"/>
    <row r="8854" ht="14.25" customHeight="1"/>
    <row r="8855" ht="14.25" customHeight="1"/>
    <row r="8856" ht="14.25" customHeight="1"/>
    <row r="8857" ht="14.25" customHeight="1"/>
    <row r="8858" ht="14.25" customHeight="1"/>
    <row r="8859" ht="14.25" customHeight="1"/>
    <row r="8860" ht="14.25" customHeight="1"/>
    <row r="8861" ht="14.25" customHeight="1"/>
    <row r="8862" ht="14.25" customHeight="1"/>
    <row r="8863" ht="14.25" customHeight="1"/>
    <row r="8864" ht="14.25" customHeight="1"/>
    <row r="8865" ht="14.25" customHeight="1"/>
    <row r="8866" ht="14.25" customHeight="1"/>
    <row r="8867" ht="14.25" customHeight="1"/>
    <row r="8868" ht="14.25" customHeight="1"/>
    <row r="8869" ht="14.25" customHeight="1"/>
    <row r="8870" ht="14.25" customHeight="1"/>
    <row r="8871" ht="14.25" customHeight="1"/>
    <row r="8872" ht="14.25" customHeight="1"/>
    <row r="8873" ht="14.25" customHeight="1"/>
    <row r="8874" ht="14.25" customHeight="1"/>
    <row r="8875" ht="14.25" customHeight="1"/>
    <row r="8876" ht="14.25" customHeight="1"/>
    <row r="8877" ht="14.25" customHeight="1"/>
    <row r="8878" ht="14.25" customHeight="1"/>
    <row r="8879" ht="14.25" customHeight="1"/>
    <row r="8880" ht="14.25" customHeight="1"/>
    <row r="8881" ht="14.25" customHeight="1"/>
    <row r="8882" ht="14.25" customHeight="1"/>
    <row r="8883" ht="14.25" customHeight="1"/>
    <row r="8884" ht="14.25" customHeight="1"/>
    <row r="8885" ht="14.25" customHeight="1"/>
    <row r="8886" ht="14.25" customHeight="1"/>
    <row r="8887" ht="14.25" customHeight="1"/>
    <row r="8888" ht="14.25" customHeight="1"/>
    <row r="8889" ht="14.25" customHeight="1"/>
    <row r="8890" ht="14.25" customHeight="1"/>
    <row r="8891" ht="14.25" customHeight="1"/>
    <row r="8892" ht="14.25" customHeight="1"/>
    <row r="8893" ht="14.25" customHeight="1"/>
    <row r="8894" ht="14.25" customHeight="1"/>
    <row r="8895" ht="14.25" customHeight="1"/>
    <row r="8896" ht="14.25" customHeight="1"/>
    <row r="8897" ht="14.25" customHeight="1"/>
    <row r="8898" ht="14.25" customHeight="1"/>
    <row r="8899" ht="14.25" customHeight="1"/>
    <row r="8900" ht="14.25" customHeight="1"/>
    <row r="8901" ht="14.25" customHeight="1"/>
    <row r="8902" ht="14.25" customHeight="1"/>
    <row r="8903" ht="14.25" customHeight="1"/>
    <row r="8904" ht="14.25" customHeight="1"/>
    <row r="8905" ht="14.25" customHeight="1"/>
    <row r="8906" ht="14.25" customHeight="1"/>
    <row r="8907" ht="14.25" customHeight="1"/>
    <row r="8908" ht="14.25" customHeight="1"/>
    <row r="8909" ht="14.25" customHeight="1"/>
    <row r="8910" ht="14.25" customHeight="1"/>
    <row r="8911" ht="14.25" customHeight="1"/>
    <row r="8912" ht="14.25" customHeight="1"/>
    <row r="8913" ht="14.25" customHeight="1"/>
    <row r="8914" ht="14.25" customHeight="1"/>
    <row r="8915" ht="14.25" customHeight="1"/>
    <row r="8916" ht="14.25" customHeight="1"/>
    <row r="8917" ht="14.25" customHeight="1"/>
    <row r="8918" ht="14.25" customHeight="1"/>
    <row r="8919" ht="14.25" customHeight="1"/>
    <row r="8920" ht="14.25" customHeight="1"/>
    <row r="8921" ht="14.25" customHeight="1"/>
    <row r="8922" ht="14.25" customHeight="1"/>
    <row r="8923" ht="14.25" customHeight="1"/>
    <row r="8924" ht="14.25" customHeight="1"/>
    <row r="8925" ht="14.25" customHeight="1"/>
    <row r="8926" ht="14.25" customHeight="1"/>
    <row r="8927" ht="14.25" customHeight="1"/>
    <row r="8928" ht="14.25" customHeight="1"/>
    <row r="8929" ht="14.25" customHeight="1"/>
    <row r="8930" ht="14.25" customHeight="1"/>
    <row r="8931" ht="14.25" customHeight="1"/>
    <row r="8932" ht="14.25" customHeight="1"/>
    <row r="8933" ht="14.25" customHeight="1"/>
    <row r="8934" ht="14.25" customHeight="1"/>
    <row r="8935" ht="14.25" customHeight="1"/>
    <row r="8936" ht="14.25" customHeight="1"/>
    <row r="8937" ht="14.25" customHeight="1"/>
    <row r="8938" ht="14.25" customHeight="1"/>
    <row r="8939" ht="14.25" customHeight="1"/>
    <row r="8940" ht="14.25" customHeight="1"/>
    <row r="8941" ht="14.25" customHeight="1"/>
    <row r="8942" ht="14.25" customHeight="1"/>
    <row r="8943" ht="14.25" customHeight="1"/>
    <row r="8944" ht="14.25" customHeight="1"/>
    <row r="8945" ht="14.25" customHeight="1"/>
    <row r="8946" ht="14.25" customHeight="1"/>
    <row r="8947" ht="14.25" customHeight="1"/>
    <row r="8948" ht="14.25" customHeight="1"/>
    <row r="8949" ht="14.25" customHeight="1"/>
    <row r="8950" ht="14.25" customHeight="1"/>
    <row r="8951" ht="14.25" customHeight="1"/>
    <row r="8952" ht="14.25" customHeight="1"/>
    <row r="8953" ht="14.25" customHeight="1"/>
    <row r="8954" ht="14.25" customHeight="1"/>
    <row r="8955" ht="14.25" customHeight="1"/>
    <row r="8956" ht="14.25" customHeight="1"/>
    <row r="8957" ht="14.25" customHeight="1"/>
    <row r="8958" ht="14.25" customHeight="1"/>
    <row r="8959" ht="14.25" customHeight="1"/>
    <row r="8960" ht="14.25" customHeight="1"/>
    <row r="8961" ht="14.25" customHeight="1"/>
    <row r="8962" ht="14.25" customHeight="1"/>
    <row r="8963" ht="14.25" customHeight="1"/>
    <row r="8964" ht="14.25" customHeight="1"/>
    <row r="8965" ht="14.25" customHeight="1"/>
    <row r="8966" ht="14.25" customHeight="1"/>
    <row r="8967" ht="14.25" customHeight="1"/>
    <row r="8968" ht="14.25" customHeight="1"/>
    <row r="8969" ht="14.25" customHeight="1"/>
    <row r="8970" ht="14.25" customHeight="1"/>
    <row r="8971" ht="14.25" customHeight="1"/>
    <row r="8972" ht="14.25" customHeight="1"/>
    <row r="8973" ht="14.25" customHeight="1"/>
    <row r="8974" ht="14.25" customHeight="1"/>
    <row r="8975" ht="14.25" customHeight="1"/>
    <row r="8976" ht="14.25" customHeight="1"/>
    <row r="8977" ht="14.25" customHeight="1"/>
    <row r="8978" ht="14.25" customHeight="1"/>
    <row r="8979" ht="14.25" customHeight="1"/>
    <row r="8980" ht="14.25" customHeight="1"/>
    <row r="8981" ht="14.25" customHeight="1"/>
    <row r="8982" ht="14.25" customHeight="1"/>
    <row r="8983" ht="14.25" customHeight="1"/>
    <row r="8984" ht="14.25" customHeight="1"/>
    <row r="8985" ht="14.25" customHeight="1"/>
    <row r="8986" ht="14.25" customHeight="1"/>
    <row r="8987" ht="14.25" customHeight="1"/>
    <row r="8988" ht="14.25" customHeight="1"/>
    <row r="8989" ht="14.25" customHeight="1"/>
    <row r="8990" ht="14.25" customHeight="1"/>
    <row r="8991" ht="14.25" customHeight="1"/>
    <row r="8992" ht="14.25" customHeight="1"/>
    <row r="8993" ht="14.25" customHeight="1"/>
    <row r="8994" ht="14.25" customHeight="1"/>
    <row r="8995" ht="14.25" customHeight="1"/>
    <row r="8996" ht="14.25" customHeight="1"/>
    <row r="8997" ht="14.25" customHeight="1"/>
    <row r="8998" ht="14.25" customHeight="1"/>
    <row r="8999" ht="14.25" customHeight="1"/>
    <row r="9000" ht="14.25" customHeight="1"/>
    <row r="9001" ht="14.25" customHeight="1"/>
    <row r="9002" ht="14.25" customHeight="1"/>
    <row r="9003" ht="14.25" customHeight="1"/>
    <row r="9004" ht="14.25" customHeight="1"/>
    <row r="9005" ht="14.25" customHeight="1"/>
    <row r="9006" ht="14.25" customHeight="1"/>
    <row r="9007" ht="14.25" customHeight="1"/>
    <row r="9008" ht="14.25" customHeight="1"/>
    <row r="9009" ht="14.25" customHeight="1"/>
    <row r="9010" ht="14.25" customHeight="1"/>
    <row r="9011" ht="14.25" customHeight="1"/>
    <row r="9012" ht="14.25" customHeight="1"/>
    <row r="9013" ht="14.25" customHeight="1"/>
    <row r="9014" ht="14.25" customHeight="1"/>
    <row r="9015" ht="14.25" customHeight="1"/>
    <row r="9016" ht="14.25" customHeight="1"/>
    <row r="9017" ht="14.25" customHeight="1"/>
    <row r="9018" ht="14.25" customHeight="1"/>
    <row r="9019" ht="14.25" customHeight="1"/>
    <row r="9020" ht="14.25" customHeight="1"/>
    <row r="9021" ht="14.25" customHeight="1"/>
    <row r="9022" ht="14.25" customHeight="1"/>
    <row r="9023" ht="14.25" customHeight="1"/>
    <row r="9024" ht="14.25" customHeight="1"/>
    <row r="9025" ht="14.25" customHeight="1"/>
    <row r="9026" ht="14.25" customHeight="1"/>
    <row r="9027" ht="14.25" customHeight="1"/>
    <row r="9028" ht="14.25" customHeight="1"/>
    <row r="9029" ht="14.25" customHeight="1"/>
    <row r="9030" ht="14.25" customHeight="1"/>
    <row r="9031" ht="14.25" customHeight="1"/>
    <row r="9032" ht="14.25" customHeight="1"/>
    <row r="9033" ht="14.25" customHeight="1"/>
    <row r="9034" ht="14.25" customHeight="1"/>
    <row r="9035" ht="14.25" customHeight="1"/>
    <row r="9036" ht="14.25" customHeight="1"/>
    <row r="9037" ht="14.25" customHeight="1"/>
    <row r="9038" ht="14.25" customHeight="1"/>
    <row r="9039" ht="14.25" customHeight="1"/>
    <row r="9040" ht="14.25" customHeight="1"/>
    <row r="9041" ht="14.25" customHeight="1"/>
    <row r="9042" ht="14.25" customHeight="1"/>
    <row r="9043" ht="14.25" customHeight="1"/>
    <row r="9044" ht="14.25" customHeight="1"/>
    <row r="9045" ht="14.25" customHeight="1"/>
    <row r="9046" ht="14.25" customHeight="1"/>
    <row r="9047" ht="14.25" customHeight="1"/>
    <row r="9048" ht="14.25" customHeight="1"/>
    <row r="9049" ht="14.25" customHeight="1"/>
    <row r="9050" ht="14.25" customHeight="1"/>
    <row r="9051" ht="14.25" customHeight="1"/>
    <row r="9052" ht="14.25" customHeight="1"/>
    <row r="9053" ht="14.25" customHeight="1"/>
    <row r="9054" ht="14.25" customHeight="1"/>
    <row r="9055" ht="14.25" customHeight="1"/>
    <row r="9056" ht="14.25" customHeight="1"/>
    <row r="9057" ht="14.25" customHeight="1"/>
    <row r="9058" ht="14.25" customHeight="1"/>
    <row r="9059" ht="14.25" customHeight="1"/>
    <row r="9060" ht="14.25" customHeight="1"/>
    <row r="9061" ht="14.25" customHeight="1"/>
    <row r="9062" ht="14.25" customHeight="1"/>
    <row r="9063" ht="14.25" customHeight="1"/>
    <row r="9064" ht="14.25" customHeight="1"/>
    <row r="9065" ht="14.25" customHeight="1"/>
    <row r="9066" ht="14.25" customHeight="1"/>
    <row r="9067" ht="14.25" customHeight="1"/>
    <row r="9068" ht="14.25" customHeight="1"/>
    <row r="9069" ht="14.25" customHeight="1"/>
    <row r="9070" ht="14.25" customHeight="1"/>
    <row r="9071" ht="14.25" customHeight="1"/>
    <row r="9072" ht="14.25" customHeight="1"/>
    <row r="9073" ht="14.25" customHeight="1"/>
    <row r="9074" ht="14.25" customHeight="1"/>
    <row r="9075" ht="14.25" customHeight="1"/>
    <row r="9076" ht="14.25" customHeight="1"/>
    <row r="9077" ht="14.25" customHeight="1"/>
    <row r="9078" ht="14.25" customHeight="1"/>
    <row r="9079" ht="14.25" customHeight="1"/>
    <row r="9080" ht="14.25" customHeight="1"/>
    <row r="9081" ht="14.25" customHeight="1"/>
    <row r="9082" ht="14.25" customHeight="1"/>
    <row r="9083" ht="14.25" customHeight="1"/>
    <row r="9084" ht="14.25" customHeight="1"/>
    <row r="9085" ht="14.25" customHeight="1"/>
    <row r="9086" ht="14.25" customHeight="1"/>
    <row r="9087" ht="14.25" customHeight="1"/>
    <row r="9088" ht="14.25" customHeight="1"/>
    <row r="9089" ht="14.25" customHeight="1"/>
    <row r="9090" ht="14.25" customHeight="1"/>
    <row r="9091" ht="14.25" customHeight="1"/>
    <row r="9092" ht="14.25" customHeight="1"/>
    <row r="9093" ht="14.25" customHeight="1"/>
    <row r="9094" ht="14.25" customHeight="1"/>
    <row r="9095" ht="14.25" customHeight="1"/>
    <row r="9096" ht="14.25" customHeight="1"/>
    <row r="9097" ht="14.25" customHeight="1"/>
    <row r="9098" ht="14.25" customHeight="1"/>
    <row r="9099" ht="14.25" customHeight="1"/>
    <row r="9100" ht="14.25" customHeight="1"/>
    <row r="9101" ht="14.25" customHeight="1"/>
    <row r="9102" ht="14.25" customHeight="1"/>
    <row r="9103" ht="14.25" customHeight="1"/>
    <row r="9104" ht="14.25" customHeight="1"/>
    <row r="9105" ht="14.25" customHeight="1"/>
    <row r="9106" ht="14.25" customHeight="1"/>
    <row r="9107" ht="14.25" customHeight="1"/>
    <row r="9108" ht="14.25" customHeight="1"/>
    <row r="9109" ht="14.25" customHeight="1"/>
    <row r="9110" ht="14.25" customHeight="1"/>
    <row r="9111" ht="14.25" customHeight="1"/>
    <row r="9112" ht="14.25" customHeight="1"/>
    <row r="9113" ht="14.25" customHeight="1"/>
    <row r="9114" ht="14.25" customHeight="1"/>
    <row r="9115" ht="14.25" customHeight="1"/>
    <row r="9116" ht="14.25" customHeight="1"/>
    <row r="9117" ht="14.25" customHeight="1"/>
    <row r="9118" ht="14.25" customHeight="1"/>
    <row r="9119" ht="14.25" customHeight="1"/>
    <row r="9120" ht="14.25" customHeight="1"/>
    <row r="9121" ht="14.25" customHeight="1"/>
    <row r="9122" ht="14.25" customHeight="1"/>
    <row r="9123" ht="14.25" customHeight="1"/>
    <row r="9124" ht="14.25" customHeight="1"/>
    <row r="9125" ht="14.25" customHeight="1"/>
    <row r="9126" ht="14.25" customHeight="1"/>
    <row r="9127" ht="14.25" customHeight="1"/>
    <row r="9128" ht="14.25" customHeight="1"/>
    <row r="9129" ht="14.25" customHeight="1"/>
    <row r="9130" ht="14.25" customHeight="1"/>
    <row r="9131" ht="14.25" customHeight="1"/>
    <row r="9132" ht="14.25" customHeight="1"/>
    <row r="9133" ht="14.25" customHeight="1"/>
    <row r="9134" ht="14.25" customHeight="1"/>
    <row r="9135" ht="14.25" customHeight="1"/>
    <row r="9136" ht="14.25" customHeight="1"/>
    <row r="9137" ht="14.25" customHeight="1"/>
    <row r="9138" ht="14.25" customHeight="1"/>
    <row r="9139" ht="14.25" customHeight="1"/>
    <row r="9140" ht="14.25" customHeight="1"/>
    <row r="9141" ht="14.25" customHeight="1"/>
    <row r="9142" ht="14.25" customHeight="1"/>
    <row r="9143" ht="14.25" customHeight="1"/>
    <row r="9144" ht="14.25" customHeight="1"/>
    <row r="9145" ht="14.25" customHeight="1"/>
    <row r="9146" ht="14.25" customHeight="1"/>
    <row r="9147" ht="14.25" customHeight="1"/>
    <row r="9148" ht="14.25" customHeight="1"/>
    <row r="9149" ht="14.25" customHeight="1"/>
    <row r="9150" ht="14.25" customHeight="1"/>
    <row r="9151" ht="14.25" customHeight="1"/>
    <row r="9152" ht="14.25" customHeight="1"/>
    <row r="9153" ht="14.25" customHeight="1"/>
    <row r="9154" ht="14.25" customHeight="1"/>
    <row r="9155" ht="14.25" customHeight="1"/>
    <row r="9156" ht="14.25" customHeight="1"/>
    <row r="9157" ht="14.25" customHeight="1"/>
    <row r="9158" ht="14.25" customHeight="1"/>
    <row r="9159" ht="14.25" customHeight="1"/>
    <row r="9160" ht="14.25" customHeight="1"/>
    <row r="9161" ht="14.25" customHeight="1"/>
    <row r="9162" ht="14.25" customHeight="1"/>
    <row r="9163" ht="14.25" customHeight="1"/>
    <row r="9164" ht="14.25" customHeight="1"/>
    <row r="9165" ht="14.25" customHeight="1"/>
    <row r="9166" ht="14.25" customHeight="1"/>
    <row r="9167" ht="14.25" customHeight="1"/>
    <row r="9168" ht="14.25" customHeight="1"/>
    <row r="9169" ht="14.25" customHeight="1"/>
    <row r="9170" ht="14.25" customHeight="1"/>
    <row r="9171" ht="14.25" customHeight="1"/>
    <row r="9172" ht="14.25" customHeight="1"/>
    <row r="9173" ht="14.25" customHeight="1"/>
    <row r="9174" ht="14.25" customHeight="1"/>
    <row r="9175" ht="14.25" customHeight="1"/>
    <row r="9176" ht="14.25" customHeight="1"/>
    <row r="9177" ht="14.25" customHeight="1"/>
    <row r="9178" ht="14.25" customHeight="1"/>
    <row r="9179" ht="14.25" customHeight="1"/>
    <row r="9180" ht="14.25" customHeight="1"/>
    <row r="9181" ht="14.25" customHeight="1"/>
    <row r="9182" ht="14.25" customHeight="1"/>
    <row r="9183" ht="14.25" customHeight="1"/>
    <row r="9184" ht="14.25" customHeight="1"/>
    <row r="9185" ht="14.25" customHeight="1"/>
    <row r="9186" ht="14.25" customHeight="1"/>
    <row r="9187" ht="14.25" customHeight="1"/>
    <row r="9188" ht="14.25" customHeight="1"/>
    <row r="9189" ht="14.25" customHeight="1"/>
    <row r="9190" ht="14.25" customHeight="1"/>
    <row r="9191" ht="14.25" customHeight="1"/>
    <row r="9192" ht="14.25" customHeight="1"/>
    <row r="9193" ht="14.25" customHeight="1"/>
    <row r="9194" ht="14.25" customHeight="1"/>
    <row r="9195" ht="14.25" customHeight="1"/>
    <row r="9196" ht="14.25" customHeight="1"/>
    <row r="9197" ht="14.25" customHeight="1"/>
    <row r="9198" ht="14.25" customHeight="1"/>
    <row r="9199" ht="14.25" customHeight="1"/>
    <row r="9200" ht="14.25" customHeight="1"/>
    <row r="9201" ht="14.25" customHeight="1"/>
    <row r="9202" ht="14.25" customHeight="1"/>
    <row r="9203" ht="14.25" customHeight="1"/>
    <row r="9204" ht="14.25" customHeight="1"/>
    <row r="9205" ht="14.25" customHeight="1"/>
    <row r="9206" ht="14.25" customHeight="1"/>
    <row r="9207" ht="14.25" customHeight="1"/>
    <row r="9208" ht="14.25" customHeight="1"/>
    <row r="9209" ht="14.25" customHeight="1"/>
    <row r="9210" ht="14.25" customHeight="1"/>
    <row r="9211" ht="14.25" customHeight="1"/>
    <row r="9212" ht="14.25" customHeight="1"/>
    <row r="9213" ht="14.25" customHeight="1"/>
    <row r="9214" ht="14.25" customHeight="1"/>
    <row r="9215" ht="14.25" customHeight="1"/>
    <row r="9216" ht="14.25" customHeight="1"/>
    <row r="9217" ht="14.25" customHeight="1"/>
    <row r="9218" ht="14.25" customHeight="1"/>
    <row r="9219" ht="14.25" customHeight="1"/>
    <row r="9220" ht="14.25" customHeight="1"/>
    <row r="9221" ht="14.25" customHeight="1"/>
    <row r="9222" ht="14.25" customHeight="1"/>
    <row r="9223" ht="14.25" customHeight="1"/>
    <row r="9224" ht="14.25" customHeight="1"/>
    <row r="9225" ht="14.25" customHeight="1"/>
    <row r="9226" ht="14.25" customHeight="1"/>
    <row r="9227" ht="14.25" customHeight="1"/>
    <row r="9228" ht="14.25" customHeight="1"/>
    <row r="9229" ht="14.25" customHeight="1"/>
    <row r="9230" ht="14.25" customHeight="1"/>
    <row r="9231" ht="14.25" customHeight="1"/>
    <row r="9232" ht="14.25" customHeight="1"/>
    <row r="9233" ht="14.25" customHeight="1"/>
    <row r="9234" ht="14.25" customHeight="1"/>
    <row r="9235" ht="14.25" customHeight="1"/>
    <row r="9236" ht="14.25" customHeight="1"/>
    <row r="9237" ht="14.25" customHeight="1"/>
    <row r="9238" ht="14.25" customHeight="1"/>
    <row r="9239" ht="14.25" customHeight="1"/>
    <row r="9240" ht="14.25" customHeight="1"/>
    <row r="9241" ht="14.25" customHeight="1"/>
    <row r="9242" ht="14.25" customHeight="1"/>
    <row r="9243" ht="14.25" customHeight="1"/>
    <row r="9244" ht="14.25" customHeight="1"/>
    <row r="9245" ht="14.25" customHeight="1"/>
    <row r="9246" ht="14.25" customHeight="1"/>
    <row r="9247" ht="14.25" customHeight="1"/>
    <row r="9248" ht="14.25" customHeight="1"/>
    <row r="9249" ht="14.25" customHeight="1"/>
    <row r="9250" ht="14.25" customHeight="1"/>
    <row r="9251" ht="14.25" customHeight="1"/>
    <row r="9252" ht="14.25" customHeight="1"/>
    <row r="9253" ht="14.25" customHeight="1"/>
    <row r="9254" ht="14.25" customHeight="1"/>
    <row r="9255" ht="14.25" customHeight="1"/>
    <row r="9256" ht="14.25" customHeight="1"/>
    <row r="9257" ht="14.25" customHeight="1"/>
    <row r="9258" ht="14.25" customHeight="1"/>
    <row r="9259" ht="14.25" customHeight="1"/>
    <row r="9260" ht="14.25" customHeight="1"/>
    <row r="9261" ht="14.25" customHeight="1"/>
    <row r="9262" ht="14.25" customHeight="1"/>
    <row r="9263" ht="14.25" customHeight="1"/>
    <row r="9264" ht="14.25" customHeight="1"/>
    <row r="9265" ht="14.25" customHeight="1"/>
    <row r="9266" ht="14.25" customHeight="1"/>
    <row r="9267" ht="14.25" customHeight="1"/>
    <row r="9268" ht="14.25" customHeight="1"/>
    <row r="9269" ht="14.25" customHeight="1"/>
    <row r="9270" ht="14.25" customHeight="1"/>
    <row r="9271" ht="14.25" customHeight="1"/>
    <row r="9272" ht="14.25" customHeight="1"/>
    <row r="9273" ht="14.25" customHeight="1"/>
    <row r="9274" ht="14.25" customHeight="1"/>
    <row r="9275" ht="14.25" customHeight="1"/>
    <row r="9276" ht="14.25" customHeight="1"/>
    <row r="9277" ht="14.25" customHeight="1"/>
    <row r="9278" ht="14.25" customHeight="1"/>
    <row r="9279" ht="14.25" customHeight="1"/>
    <row r="9280" ht="14.25" customHeight="1"/>
    <row r="9281" ht="14.25" customHeight="1"/>
    <row r="9282" ht="14.25" customHeight="1"/>
    <row r="9283" ht="14.25" customHeight="1"/>
    <row r="9284" ht="14.25" customHeight="1"/>
    <row r="9285" ht="14.25" customHeight="1"/>
    <row r="9286" ht="14.25" customHeight="1"/>
    <row r="9287" ht="14.25" customHeight="1"/>
    <row r="9288" ht="14.25" customHeight="1"/>
    <row r="9289" ht="14.25" customHeight="1"/>
    <row r="9290" ht="14.25" customHeight="1"/>
    <row r="9291" ht="14.25" customHeight="1"/>
    <row r="9292" ht="14.25" customHeight="1"/>
    <row r="9293" ht="14.25" customHeight="1"/>
    <row r="9294" ht="14.25" customHeight="1"/>
    <row r="9295" ht="14.25" customHeight="1"/>
    <row r="9296" ht="14.25" customHeight="1"/>
    <row r="9297" ht="14.25" customHeight="1"/>
    <row r="9298" ht="14.25" customHeight="1"/>
    <row r="9299" ht="14.25" customHeight="1"/>
    <row r="9300" ht="14.25" customHeight="1"/>
    <row r="9301" ht="14.25" customHeight="1"/>
    <row r="9302" ht="14.25" customHeight="1"/>
    <row r="9303" ht="14.25" customHeight="1"/>
    <row r="9304" ht="14.25" customHeight="1"/>
    <row r="9305" ht="14.25" customHeight="1"/>
    <row r="9306" ht="14.25" customHeight="1"/>
    <row r="9307" ht="14.25" customHeight="1"/>
    <row r="9308" ht="14.25" customHeight="1"/>
    <row r="9309" ht="14.25" customHeight="1"/>
    <row r="9310" ht="14.25" customHeight="1"/>
    <row r="9311" ht="14.25" customHeight="1"/>
    <row r="9312" ht="14.25" customHeight="1"/>
    <row r="9313" ht="14.25" customHeight="1"/>
    <row r="9314" ht="14.25" customHeight="1"/>
    <row r="9315" ht="14.25" customHeight="1"/>
    <row r="9316" ht="14.25" customHeight="1"/>
    <row r="9317" ht="14.25" customHeight="1"/>
    <row r="9318" ht="14.25" customHeight="1"/>
    <row r="9319" ht="14.25" customHeight="1"/>
    <row r="9320" ht="14.25" customHeight="1"/>
    <row r="9321" ht="14.25" customHeight="1"/>
    <row r="9322" ht="14.25" customHeight="1"/>
    <row r="9323" ht="14.25" customHeight="1"/>
    <row r="9324" ht="14.25" customHeight="1"/>
    <row r="9325" ht="14.25" customHeight="1"/>
    <row r="9326" ht="14.25" customHeight="1"/>
    <row r="9327" ht="14.25" customHeight="1"/>
    <row r="9328" ht="14.25" customHeight="1"/>
    <row r="9329" ht="14.25" customHeight="1"/>
    <row r="9330" ht="14.25" customHeight="1"/>
    <row r="9331" ht="14.25" customHeight="1"/>
    <row r="9332" ht="14.25" customHeight="1"/>
    <row r="9333" ht="14.25" customHeight="1"/>
    <row r="9334" ht="14.25" customHeight="1"/>
    <row r="9335" ht="14.25" customHeight="1"/>
    <row r="9336" ht="14.25" customHeight="1"/>
    <row r="9337" ht="14.25" customHeight="1"/>
    <row r="9338" ht="14.25" customHeight="1"/>
    <row r="9339" ht="14.25" customHeight="1"/>
    <row r="9340" ht="14.25" customHeight="1"/>
    <row r="9341" ht="14.25" customHeight="1"/>
    <row r="9342" ht="14.25" customHeight="1"/>
    <row r="9343" ht="14.25" customHeight="1"/>
    <row r="9344" ht="14.25" customHeight="1"/>
    <row r="9345" ht="14.25" customHeight="1"/>
    <row r="9346" ht="14.25" customHeight="1"/>
    <row r="9347" ht="14.25" customHeight="1"/>
    <row r="9348" ht="14.25" customHeight="1"/>
    <row r="9349" ht="14.25" customHeight="1"/>
    <row r="9350" ht="14.25" customHeight="1"/>
    <row r="9351" ht="14.25" customHeight="1"/>
    <row r="9352" ht="14.25" customHeight="1"/>
    <row r="9353" ht="14.25" customHeight="1"/>
    <row r="9354" ht="14.25" customHeight="1"/>
    <row r="9355" ht="14.25" customHeight="1"/>
    <row r="9356" ht="14.25" customHeight="1"/>
    <row r="9357" ht="14.25" customHeight="1"/>
    <row r="9358" ht="14.25" customHeight="1"/>
    <row r="9359" ht="14.25" customHeight="1"/>
    <row r="9360" ht="14.25" customHeight="1"/>
    <row r="9361" ht="14.25" customHeight="1"/>
    <row r="9362" ht="14.25" customHeight="1"/>
    <row r="9363" ht="14.25" customHeight="1"/>
    <row r="9364" ht="14.25" customHeight="1"/>
    <row r="9365" ht="14.25" customHeight="1"/>
    <row r="9366" ht="14.25" customHeight="1"/>
    <row r="9367" ht="14.25" customHeight="1"/>
    <row r="9368" ht="14.25" customHeight="1"/>
    <row r="9369" ht="14.25" customHeight="1"/>
    <row r="9370" ht="14.25" customHeight="1"/>
    <row r="9371" ht="14.25" customHeight="1"/>
    <row r="9372" ht="14.25" customHeight="1"/>
    <row r="9373" ht="14.25" customHeight="1"/>
    <row r="9374" ht="14.25" customHeight="1"/>
    <row r="9375" ht="14.25" customHeight="1"/>
    <row r="9376" ht="14.25" customHeight="1"/>
    <row r="9377" ht="14.25" customHeight="1"/>
    <row r="9378" ht="14.25" customHeight="1"/>
    <row r="9379" ht="14.25" customHeight="1"/>
    <row r="9380" ht="14.25" customHeight="1"/>
    <row r="9381" ht="14.25" customHeight="1"/>
    <row r="9382" ht="14.25" customHeight="1"/>
    <row r="9383" ht="14.25" customHeight="1"/>
  </sheetData>
  <sheetProtection selectLockedCells="1" selectUnlockedCells="1"/>
  <mergeCells count="10">
    <mergeCell ref="A79:F79"/>
    <mergeCell ref="A1:G1"/>
    <mergeCell ref="A2:G2"/>
    <mergeCell ref="A3:G3"/>
    <mergeCell ref="A5:A6"/>
    <mergeCell ref="B5:B6"/>
    <mergeCell ref="C5:C6"/>
    <mergeCell ref="D5:E5"/>
    <mergeCell ref="F5:F6"/>
    <mergeCell ref="G5:G6"/>
  </mergeCells>
  <pageMargins left="0.98425196850393704" right="0.39370078740157483" top="0.74803149606299213" bottom="0.74803149606299213" header="0.51181102362204722" footer="0.51181102362204722"/>
  <pageSetup paperSize="9" scale="75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CF859-466A-433E-BB5F-232ECCBBF7D4}">
  <sheetPr>
    <tabColor rgb="FFFFFF00"/>
  </sheetPr>
  <dimension ref="A1:F65"/>
  <sheetViews>
    <sheetView workbookViewId="0">
      <selection activeCell="A2" sqref="A2:F2"/>
    </sheetView>
  </sheetViews>
  <sheetFormatPr defaultRowHeight="15"/>
  <cols>
    <col min="1" max="1" width="4" bestFit="1" customWidth="1"/>
    <col min="2" max="2" width="78" customWidth="1"/>
    <col min="3" max="3" width="7.28515625" customWidth="1"/>
    <col min="4" max="4" width="8.28515625" customWidth="1"/>
    <col min="5" max="5" width="12.42578125" customWidth="1"/>
    <col min="6" max="6" width="18.5703125" bestFit="1" customWidth="1"/>
  </cols>
  <sheetData>
    <row r="1" spans="1:6" ht="23.25" customHeight="1">
      <c r="A1" s="435" t="s">
        <v>387</v>
      </c>
      <c r="B1" s="436"/>
      <c r="C1" s="436"/>
      <c r="D1" s="436"/>
      <c r="E1" s="436"/>
      <c r="F1" s="437"/>
    </row>
    <row r="2" spans="1:6" ht="18" customHeight="1">
      <c r="A2" s="442" t="s">
        <v>1779</v>
      </c>
      <c r="B2" s="443"/>
      <c r="C2" s="443"/>
      <c r="D2" s="443"/>
      <c r="E2" s="443"/>
      <c r="F2" s="444"/>
    </row>
    <row r="3" spans="1:6" ht="18" customHeight="1">
      <c r="A3" s="439" t="s">
        <v>1611</v>
      </c>
      <c r="B3" s="440"/>
      <c r="C3" s="440"/>
      <c r="D3" s="440"/>
      <c r="E3" s="440"/>
      <c r="F3" s="441"/>
    </row>
    <row r="4" spans="1:6" ht="15" customHeight="1">
      <c r="A4" s="109" t="s">
        <v>531</v>
      </c>
      <c r="B4" s="109" t="s">
        <v>530</v>
      </c>
      <c r="C4" s="110" t="s">
        <v>529</v>
      </c>
      <c r="D4" s="110" t="s">
        <v>23</v>
      </c>
      <c r="E4" s="109" t="s">
        <v>24</v>
      </c>
      <c r="F4" s="109" t="s">
        <v>1</v>
      </c>
    </row>
    <row r="5" spans="1:6" ht="15" customHeight="1">
      <c r="A5" s="108">
        <v>1</v>
      </c>
      <c r="B5" s="108">
        <v>2</v>
      </c>
      <c r="C5" s="108">
        <v>3</v>
      </c>
      <c r="D5" s="107">
        <v>4</v>
      </c>
      <c r="E5" s="107">
        <v>5</v>
      </c>
      <c r="F5" s="107">
        <v>6</v>
      </c>
    </row>
    <row r="6" spans="1:6" ht="15.75" customHeight="1">
      <c r="A6" s="99" t="s">
        <v>528</v>
      </c>
      <c r="B6" s="98"/>
      <c r="C6" s="98"/>
      <c r="D6" s="98"/>
      <c r="E6" s="98"/>
      <c r="F6" s="124">
        <f>SUM(F7:F11)</f>
        <v>0</v>
      </c>
    </row>
    <row r="7" spans="1:6" ht="38.25">
      <c r="A7" s="96">
        <v>1</v>
      </c>
      <c r="B7" s="96" t="s">
        <v>527</v>
      </c>
      <c r="C7" s="101" t="s">
        <v>180</v>
      </c>
      <c r="D7" s="105">
        <v>2220.48</v>
      </c>
      <c r="E7" s="103">
        <v>0</v>
      </c>
      <c r="F7" s="123">
        <f>D7*E7</f>
        <v>0</v>
      </c>
    </row>
    <row r="8" spans="1:6" ht="38.25">
      <c r="A8" s="96">
        <v>2</v>
      </c>
      <c r="B8" s="96" t="s">
        <v>526</v>
      </c>
      <c r="C8" s="101" t="s">
        <v>55</v>
      </c>
      <c r="D8" s="100">
        <v>3700.8</v>
      </c>
      <c r="E8" s="103">
        <v>0</v>
      </c>
      <c r="F8" s="123">
        <f t="shared" ref="F8:F61" si="0">D8*E8</f>
        <v>0</v>
      </c>
    </row>
    <row r="9" spans="1:6" ht="25.5">
      <c r="A9" s="96">
        <v>3</v>
      </c>
      <c r="B9" s="96" t="s">
        <v>680</v>
      </c>
      <c r="C9" s="101" t="s">
        <v>180</v>
      </c>
      <c r="D9" s="100">
        <v>83.268000000000001</v>
      </c>
      <c r="E9" s="103">
        <v>0</v>
      </c>
      <c r="F9" s="123">
        <f t="shared" si="0"/>
        <v>0</v>
      </c>
    </row>
    <row r="10" spans="1:6" ht="38.25">
      <c r="A10" s="96">
        <v>4</v>
      </c>
      <c r="B10" s="96" t="s">
        <v>524</v>
      </c>
      <c r="C10" s="101" t="s">
        <v>180</v>
      </c>
      <c r="D10" s="104">
        <v>2137.212</v>
      </c>
      <c r="E10" s="103">
        <v>0</v>
      </c>
      <c r="F10" s="123">
        <f t="shared" si="0"/>
        <v>0</v>
      </c>
    </row>
    <row r="11" spans="1:6">
      <c r="A11" s="96">
        <v>5</v>
      </c>
      <c r="B11" s="259" t="s">
        <v>523</v>
      </c>
      <c r="C11" s="101" t="s">
        <v>391</v>
      </c>
      <c r="D11" s="95">
        <v>0.92520000000000002</v>
      </c>
      <c r="E11" s="103">
        <v>0</v>
      </c>
      <c r="F11" s="123">
        <f t="shared" si="0"/>
        <v>0</v>
      </c>
    </row>
    <row r="12" spans="1:6">
      <c r="A12" s="99" t="s">
        <v>522</v>
      </c>
      <c r="B12" s="98"/>
      <c r="C12" s="98"/>
      <c r="D12" s="98"/>
      <c r="E12" s="98"/>
      <c r="F12" s="124">
        <f>SUM(F13:F61)</f>
        <v>0</v>
      </c>
    </row>
    <row r="13" spans="1:6" ht="51">
      <c r="A13" s="96">
        <v>6</v>
      </c>
      <c r="B13" s="96" t="s">
        <v>1660</v>
      </c>
      <c r="C13" s="101" t="s">
        <v>42</v>
      </c>
      <c r="D13" s="260">
        <f>125+4.5+12</f>
        <v>141.5</v>
      </c>
      <c r="E13" s="103">
        <v>0</v>
      </c>
      <c r="F13" s="123">
        <f t="shared" si="0"/>
        <v>0</v>
      </c>
    </row>
    <row r="14" spans="1:6" ht="51">
      <c r="A14" s="261">
        <v>7</v>
      </c>
      <c r="B14" s="96" t="s">
        <v>1661</v>
      </c>
      <c r="C14" s="101" t="s">
        <v>42</v>
      </c>
      <c r="D14" s="260">
        <f>5</f>
        <v>5</v>
      </c>
      <c r="E14" s="103">
        <v>0</v>
      </c>
      <c r="F14" s="123">
        <f t="shared" si="0"/>
        <v>0</v>
      </c>
    </row>
    <row r="15" spans="1:6" ht="51">
      <c r="A15" s="96">
        <v>8</v>
      </c>
      <c r="B15" s="96" t="s">
        <v>1662</v>
      </c>
      <c r="C15" s="101" t="s">
        <v>42</v>
      </c>
      <c r="D15" s="260">
        <f>26.7+8</f>
        <v>34.700000000000003</v>
      </c>
      <c r="E15" s="103">
        <v>0</v>
      </c>
      <c r="F15" s="123">
        <f t="shared" si="0"/>
        <v>0</v>
      </c>
    </row>
    <row r="16" spans="1:6" ht="51">
      <c r="A16" s="261">
        <v>9</v>
      </c>
      <c r="B16" s="96" t="s">
        <v>1663</v>
      </c>
      <c r="C16" s="101" t="s">
        <v>42</v>
      </c>
      <c r="D16" s="260">
        <f>341+40</f>
        <v>381</v>
      </c>
      <c r="E16" s="103">
        <v>0</v>
      </c>
      <c r="F16" s="123">
        <f t="shared" si="0"/>
        <v>0</v>
      </c>
    </row>
    <row r="17" spans="1:6" ht="51">
      <c r="A17" s="96">
        <v>10</v>
      </c>
      <c r="B17" s="96" t="s">
        <v>1664</v>
      </c>
      <c r="C17" s="101" t="s">
        <v>42</v>
      </c>
      <c r="D17" s="260">
        <f>363</f>
        <v>363</v>
      </c>
      <c r="E17" s="103">
        <v>0</v>
      </c>
      <c r="F17" s="123">
        <f t="shared" si="0"/>
        <v>0</v>
      </c>
    </row>
    <row r="18" spans="1:6" ht="25.5">
      <c r="A18" s="261">
        <v>11</v>
      </c>
      <c r="B18" s="96" t="s">
        <v>1612</v>
      </c>
      <c r="C18" s="101" t="s">
        <v>42</v>
      </c>
      <c r="D18" s="260">
        <v>100</v>
      </c>
      <c r="E18" s="103">
        <v>0</v>
      </c>
      <c r="F18" s="123">
        <f t="shared" si="0"/>
        <v>0</v>
      </c>
    </row>
    <row r="19" spans="1:6">
      <c r="A19" s="96">
        <v>12</v>
      </c>
      <c r="B19" s="262" t="s">
        <v>1613</v>
      </c>
      <c r="C19" s="101" t="s">
        <v>1614</v>
      </c>
      <c r="D19" s="263">
        <v>10</v>
      </c>
      <c r="E19" s="103">
        <v>0</v>
      </c>
      <c r="F19" s="123">
        <f t="shared" si="0"/>
        <v>0</v>
      </c>
    </row>
    <row r="20" spans="1:6">
      <c r="A20" s="96">
        <v>13</v>
      </c>
      <c r="B20" s="262" t="s">
        <v>1615</v>
      </c>
      <c r="C20" s="101" t="s">
        <v>1614</v>
      </c>
      <c r="D20" s="100">
        <v>14</v>
      </c>
      <c r="E20" s="103">
        <v>0</v>
      </c>
      <c r="F20" s="123">
        <f t="shared" si="0"/>
        <v>0</v>
      </c>
    </row>
    <row r="21" spans="1:6" ht="25.5">
      <c r="A21" s="261">
        <v>14</v>
      </c>
      <c r="B21" s="262" t="s">
        <v>1616</v>
      </c>
      <c r="C21" s="101" t="s">
        <v>1614</v>
      </c>
      <c r="D21" s="100">
        <v>2</v>
      </c>
      <c r="E21" s="103">
        <v>0</v>
      </c>
      <c r="F21" s="123">
        <f t="shared" si="0"/>
        <v>0</v>
      </c>
    </row>
    <row r="22" spans="1:6" ht="25.5">
      <c r="A22" s="96">
        <v>15</v>
      </c>
      <c r="B22" s="262" t="s">
        <v>1617</v>
      </c>
      <c r="C22" s="101" t="s">
        <v>1614</v>
      </c>
      <c r="D22" s="263">
        <v>11</v>
      </c>
      <c r="E22" s="103">
        <v>0</v>
      </c>
      <c r="F22" s="123">
        <f t="shared" si="0"/>
        <v>0</v>
      </c>
    </row>
    <row r="23" spans="1:6" ht="25.5">
      <c r="A23" s="96">
        <v>16</v>
      </c>
      <c r="B23" s="262" t="s">
        <v>1618</v>
      </c>
      <c r="C23" s="101" t="s">
        <v>1614</v>
      </c>
      <c r="D23" s="100">
        <v>1</v>
      </c>
      <c r="E23" s="103">
        <v>0</v>
      </c>
      <c r="F23" s="123">
        <f t="shared" si="0"/>
        <v>0</v>
      </c>
    </row>
    <row r="24" spans="1:6" ht="25.5">
      <c r="A24" s="261">
        <v>17</v>
      </c>
      <c r="B24" s="262" t="s">
        <v>1619</v>
      </c>
      <c r="C24" s="101" t="s">
        <v>1614</v>
      </c>
      <c r="D24" s="100">
        <v>6</v>
      </c>
      <c r="E24" s="103">
        <v>0</v>
      </c>
      <c r="F24" s="123">
        <f t="shared" si="0"/>
        <v>0</v>
      </c>
    </row>
    <row r="25" spans="1:6" ht="25.5">
      <c r="A25" s="96">
        <v>18</v>
      </c>
      <c r="B25" s="262" t="s">
        <v>1620</v>
      </c>
      <c r="C25" s="101" t="s">
        <v>1614</v>
      </c>
      <c r="D25" s="263">
        <v>1</v>
      </c>
      <c r="E25" s="103">
        <v>0</v>
      </c>
      <c r="F25" s="123">
        <f t="shared" si="0"/>
        <v>0</v>
      </c>
    </row>
    <row r="26" spans="1:6" ht="25.5">
      <c r="A26" s="96">
        <v>19</v>
      </c>
      <c r="B26" s="262" t="s">
        <v>1621</v>
      </c>
      <c r="C26" s="101" t="s">
        <v>1614</v>
      </c>
      <c r="D26" s="100">
        <v>4</v>
      </c>
      <c r="E26" s="103">
        <v>0</v>
      </c>
      <c r="F26" s="123">
        <f t="shared" si="0"/>
        <v>0</v>
      </c>
    </row>
    <row r="27" spans="1:6" ht="25.5">
      <c r="A27" s="261">
        <v>20</v>
      </c>
      <c r="B27" s="262" t="s">
        <v>1622</v>
      </c>
      <c r="C27" s="101" t="s">
        <v>1614</v>
      </c>
      <c r="D27" s="100">
        <v>8</v>
      </c>
      <c r="E27" s="103">
        <v>0</v>
      </c>
      <c r="F27" s="123">
        <f t="shared" si="0"/>
        <v>0</v>
      </c>
    </row>
    <row r="28" spans="1:6" ht="25.5">
      <c r="A28" s="96">
        <v>21</v>
      </c>
      <c r="B28" s="262" t="s">
        <v>1623</v>
      </c>
      <c r="C28" s="101" t="s">
        <v>1614</v>
      </c>
      <c r="D28" s="263">
        <v>9</v>
      </c>
      <c r="E28" s="103">
        <v>0</v>
      </c>
      <c r="F28" s="123">
        <f t="shared" si="0"/>
        <v>0</v>
      </c>
    </row>
    <row r="29" spans="1:6" ht="25.5">
      <c r="A29" s="96">
        <v>22</v>
      </c>
      <c r="B29" s="262" t="s">
        <v>1624</v>
      </c>
      <c r="C29" s="101" t="s">
        <v>1614</v>
      </c>
      <c r="D29" s="100">
        <v>5</v>
      </c>
      <c r="E29" s="103">
        <v>0</v>
      </c>
      <c r="F29" s="123">
        <f t="shared" si="0"/>
        <v>0</v>
      </c>
    </row>
    <row r="30" spans="1:6" ht="25.5">
      <c r="A30" s="261">
        <v>23</v>
      </c>
      <c r="B30" s="262" t="s">
        <v>1625</v>
      </c>
      <c r="C30" s="101" t="s">
        <v>1614</v>
      </c>
      <c r="D30" s="100">
        <v>4</v>
      </c>
      <c r="E30" s="103">
        <v>0</v>
      </c>
      <c r="F30" s="123">
        <f t="shared" si="0"/>
        <v>0</v>
      </c>
    </row>
    <row r="31" spans="1:6" ht="25.5">
      <c r="A31" s="96">
        <v>24.3333333333333</v>
      </c>
      <c r="B31" s="262" t="s">
        <v>1626</v>
      </c>
      <c r="C31" s="101" t="s">
        <v>1614</v>
      </c>
      <c r="D31" s="263">
        <v>2</v>
      </c>
      <c r="E31" s="103">
        <v>0</v>
      </c>
      <c r="F31" s="123">
        <f t="shared" si="0"/>
        <v>0</v>
      </c>
    </row>
    <row r="32" spans="1:6" ht="25.5">
      <c r="A32" s="96">
        <v>25.219047619047601</v>
      </c>
      <c r="B32" s="262" t="s">
        <v>1627</v>
      </c>
      <c r="C32" s="101" t="s">
        <v>1614</v>
      </c>
      <c r="D32" s="100">
        <v>18</v>
      </c>
      <c r="E32" s="103">
        <v>0</v>
      </c>
      <c r="F32" s="123">
        <f t="shared" si="0"/>
        <v>0</v>
      </c>
    </row>
    <row r="33" spans="1:6" ht="25.5">
      <c r="A33" s="261">
        <v>26.104761904761901</v>
      </c>
      <c r="B33" s="262" t="s">
        <v>1628</v>
      </c>
      <c r="C33" s="101" t="s">
        <v>1614</v>
      </c>
      <c r="D33" s="263">
        <v>8</v>
      </c>
      <c r="E33" s="103">
        <v>0</v>
      </c>
      <c r="F33" s="123">
        <f t="shared" si="0"/>
        <v>0</v>
      </c>
    </row>
    <row r="34" spans="1:6" ht="25.5">
      <c r="A34" s="96">
        <v>26.990476190476201</v>
      </c>
      <c r="B34" s="262" t="s">
        <v>1629</v>
      </c>
      <c r="C34" s="101" t="s">
        <v>1614</v>
      </c>
      <c r="D34" s="100">
        <v>2</v>
      </c>
      <c r="E34" s="103">
        <v>0</v>
      </c>
      <c r="F34" s="123">
        <f t="shared" si="0"/>
        <v>0</v>
      </c>
    </row>
    <row r="35" spans="1:6" ht="25.5">
      <c r="A35" s="96">
        <v>27.876190476190501</v>
      </c>
      <c r="B35" s="262" t="s">
        <v>1630</v>
      </c>
      <c r="C35" s="101" t="s">
        <v>1614</v>
      </c>
      <c r="D35" s="263">
        <v>2</v>
      </c>
      <c r="E35" s="103">
        <v>0</v>
      </c>
      <c r="F35" s="123">
        <f t="shared" si="0"/>
        <v>0</v>
      </c>
    </row>
    <row r="36" spans="1:6" ht="25.5">
      <c r="A36" s="261">
        <v>28.761904761904699</v>
      </c>
      <c r="B36" s="262" t="s">
        <v>1631</v>
      </c>
      <c r="C36" s="101" t="s">
        <v>1614</v>
      </c>
      <c r="D36" s="100">
        <v>8</v>
      </c>
      <c r="E36" s="103">
        <v>0</v>
      </c>
      <c r="F36" s="123">
        <f t="shared" si="0"/>
        <v>0</v>
      </c>
    </row>
    <row r="37" spans="1:6" ht="25.5">
      <c r="A37" s="96">
        <v>29.647619047618999</v>
      </c>
      <c r="B37" s="262" t="s">
        <v>1632</v>
      </c>
      <c r="C37" s="101" t="s">
        <v>1614</v>
      </c>
      <c r="D37" s="100">
        <v>1</v>
      </c>
      <c r="E37" s="103">
        <v>0</v>
      </c>
      <c r="F37" s="123">
        <f t="shared" si="0"/>
        <v>0</v>
      </c>
    </row>
    <row r="38" spans="1:6" ht="25.5">
      <c r="A38" s="96">
        <v>30.533333333333299</v>
      </c>
      <c r="B38" s="262" t="s">
        <v>1633</v>
      </c>
      <c r="C38" s="101" t="s">
        <v>1614</v>
      </c>
      <c r="D38" s="263">
        <v>2</v>
      </c>
      <c r="E38" s="103">
        <v>0</v>
      </c>
      <c r="F38" s="123">
        <f t="shared" si="0"/>
        <v>0</v>
      </c>
    </row>
    <row r="39" spans="1:6" ht="25.5">
      <c r="A39" s="261">
        <v>32</v>
      </c>
      <c r="B39" s="262" t="s">
        <v>1634</v>
      </c>
      <c r="C39" s="101" t="s">
        <v>1614</v>
      </c>
      <c r="D39" s="100">
        <v>1</v>
      </c>
      <c r="E39" s="103">
        <v>0</v>
      </c>
      <c r="F39" s="123">
        <f t="shared" si="0"/>
        <v>0</v>
      </c>
    </row>
    <row r="40" spans="1:6" ht="25.5">
      <c r="A40" s="96">
        <v>33</v>
      </c>
      <c r="B40" s="262" t="s">
        <v>1635</v>
      </c>
      <c r="C40" s="101" t="s">
        <v>1614</v>
      </c>
      <c r="D40" s="100">
        <v>1</v>
      </c>
      <c r="E40" s="103">
        <v>0</v>
      </c>
      <c r="F40" s="123">
        <f t="shared" si="0"/>
        <v>0</v>
      </c>
    </row>
    <row r="41" spans="1:6" ht="25.5">
      <c r="A41" s="96">
        <v>34</v>
      </c>
      <c r="B41" s="262" t="s">
        <v>1636</v>
      </c>
      <c r="C41" s="101" t="s">
        <v>1614</v>
      </c>
      <c r="D41" s="263">
        <v>1</v>
      </c>
      <c r="E41" s="103">
        <v>0</v>
      </c>
      <c r="F41" s="123">
        <f t="shared" si="0"/>
        <v>0</v>
      </c>
    </row>
    <row r="42" spans="1:6">
      <c r="A42" s="261">
        <v>35</v>
      </c>
      <c r="B42" s="262" t="s">
        <v>1637</v>
      </c>
      <c r="C42" s="101" t="s">
        <v>1614</v>
      </c>
      <c r="D42" s="100">
        <v>3</v>
      </c>
      <c r="E42" s="103">
        <v>0</v>
      </c>
      <c r="F42" s="123">
        <f t="shared" si="0"/>
        <v>0</v>
      </c>
    </row>
    <row r="43" spans="1:6" ht="25.5">
      <c r="A43" s="96">
        <v>36</v>
      </c>
      <c r="B43" s="262" t="s">
        <v>1638</v>
      </c>
      <c r="C43" s="101" t="s">
        <v>1614</v>
      </c>
      <c r="D43" s="100">
        <v>16</v>
      </c>
      <c r="E43" s="103">
        <v>0</v>
      </c>
      <c r="F43" s="123">
        <f t="shared" si="0"/>
        <v>0</v>
      </c>
    </row>
    <row r="44" spans="1:6" ht="25.5">
      <c r="A44" s="96">
        <v>37</v>
      </c>
      <c r="B44" s="262" t="s">
        <v>1639</v>
      </c>
      <c r="C44" s="101" t="s">
        <v>1614</v>
      </c>
      <c r="D44" s="100">
        <v>6</v>
      </c>
      <c r="E44" s="103">
        <v>0</v>
      </c>
      <c r="F44" s="123">
        <f t="shared" si="0"/>
        <v>0</v>
      </c>
    </row>
    <row r="45" spans="1:6">
      <c r="A45" s="261">
        <v>38</v>
      </c>
      <c r="B45" s="262" t="s">
        <v>1640</v>
      </c>
      <c r="C45" s="101" t="s">
        <v>42</v>
      </c>
      <c r="D45" s="100">
        <v>52</v>
      </c>
      <c r="E45" s="103">
        <v>0</v>
      </c>
      <c r="F45" s="123">
        <f t="shared" si="0"/>
        <v>0</v>
      </c>
    </row>
    <row r="46" spans="1:6">
      <c r="A46" s="96">
        <v>39</v>
      </c>
      <c r="B46" s="262" t="s">
        <v>1641</v>
      </c>
      <c r="C46" s="101" t="s">
        <v>42</v>
      </c>
      <c r="D46" s="263">
        <v>52</v>
      </c>
      <c r="E46" s="103">
        <v>0</v>
      </c>
      <c r="F46" s="123">
        <f t="shared" si="0"/>
        <v>0</v>
      </c>
    </row>
    <row r="47" spans="1:6">
      <c r="A47" s="96">
        <v>40</v>
      </c>
      <c r="B47" s="262" t="s">
        <v>1642</v>
      </c>
      <c r="C47" s="101" t="s">
        <v>42</v>
      </c>
      <c r="D47" s="100">
        <v>5</v>
      </c>
      <c r="E47" s="103">
        <v>0</v>
      </c>
      <c r="F47" s="123">
        <f t="shared" si="0"/>
        <v>0</v>
      </c>
    </row>
    <row r="48" spans="1:6" ht="25.5">
      <c r="A48" s="261">
        <v>41</v>
      </c>
      <c r="B48" s="262" t="s">
        <v>1643</v>
      </c>
      <c r="C48" s="101" t="s">
        <v>42</v>
      </c>
      <c r="D48" s="100">
        <v>47</v>
      </c>
      <c r="E48" s="103">
        <v>0</v>
      </c>
      <c r="F48" s="123">
        <f t="shared" si="0"/>
        <v>0</v>
      </c>
    </row>
    <row r="49" spans="1:6" ht="25.5">
      <c r="A49" s="96">
        <v>42</v>
      </c>
      <c r="B49" s="262" t="s">
        <v>1644</v>
      </c>
      <c r="C49" s="101" t="s">
        <v>42</v>
      </c>
      <c r="D49" s="263">
        <v>47</v>
      </c>
      <c r="E49" s="103">
        <v>0</v>
      </c>
      <c r="F49" s="123">
        <f t="shared" si="0"/>
        <v>0</v>
      </c>
    </row>
    <row r="50" spans="1:6" ht="51">
      <c r="A50" s="96">
        <v>43</v>
      </c>
      <c r="B50" s="262" t="s">
        <v>1645</v>
      </c>
      <c r="C50" s="101" t="s">
        <v>508</v>
      </c>
      <c r="D50" s="100">
        <v>6</v>
      </c>
      <c r="E50" s="103">
        <v>0</v>
      </c>
      <c r="F50" s="123">
        <f t="shared" si="0"/>
        <v>0</v>
      </c>
    </row>
    <row r="51" spans="1:6" ht="51">
      <c r="A51" s="261">
        <v>44</v>
      </c>
      <c r="B51" s="262" t="s">
        <v>1646</v>
      </c>
      <c r="C51" s="101" t="s">
        <v>508</v>
      </c>
      <c r="D51" s="263">
        <v>2</v>
      </c>
      <c r="E51" s="103">
        <v>0</v>
      </c>
      <c r="F51" s="123">
        <f t="shared" si="0"/>
        <v>0</v>
      </c>
    </row>
    <row r="52" spans="1:6" ht="51">
      <c r="A52" s="96">
        <v>45</v>
      </c>
      <c r="B52" s="262" t="s">
        <v>1647</v>
      </c>
      <c r="C52" s="101" t="s">
        <v>508</v>
      </c>
      <c r="D52" s="100">
        <v>2</v>
      </c>
      <c r="E52" s="103">
        <v>0</v>
      </c>
      <c r="F52" s="123">
        <f t="shared" si="0"/>
        <v>0</v>
      </c>
    </row>
    <row r="53" spans="1:6">
      <c r="A53" s="96">
        <v>46</v>
      </c>
      <c r="B53" s="262" t="s">
        <v>1648</v>
      </c>
      <c r="C53" s="101" t="s">
        <v>320</v>
      </c>
      <c r="D53" s="100">
        <v>3</v>
      </c>
      <c r="E53" s="103">
        <v>0</v>
      </c>
      <c r="F53" s="123">
        <f t="shared" si="0"/>
        <v>0</v>
      </c>
    </row>
    <row r="54" spans="1:6">
      <c r="A54" s="261">
        <v>47</v>
      </c>
      <c r="B54" s="262" t="s">
        <v>1649</v>
      </c>
      <c r="C54" s="101" t="s">
        <v>320</v>
      </c>
      <c r="D54" s="263">
        <v>2</v>
      </c>
      <c r="E54" s="103">
        <v>0</v>
      </c>
      <c r="F54" s="123">
        <f t="shared" si="0"/>
        <v>0</v>
      </c>
    </row>
    <row r="55" spans="1:6">
      <c r="A55" s="96">
        <v>48</v>
      </c>
      <c r="B55" s="262" t="s">
        <v>1650</v>
      </c>
      <c r="C55" s="101" t="s">
        <v>1614</v>
      </c>
      <c r="D55" s="100">
        <v>4</v>
      </c>
      <c r="E55" s="103">
        <v>0</v>
      </c>
      <c r="F55" s="123">
        <f t="shared" si="0"/>
        <v>0</v>
      </c>
    </row>
    <row r="56" spans="1:6" ht="38.25">
      <c r="A56" s="96">
        <v>49</v>
      </c>
      <c r="B56" s="262" t="s">
        <v>1651</v>
      </c>
      <c r="C56" s="101" t="s">
        <v>1652</v>
      </c>
      <c r="D56" s="263">
        <v>4</v>
      </c>
      <c r="E56" s="103">
        <v>0</v>
      </c>
      <c r="F56" s="123">
        <f t="shared" si="0"/>
        <v>0</v>
      </c>
    </row>
    <row r="57" spans="1:6" ht="38.25">
      <c r="A57" s="261">
        <v>50</v>
      </c>
      <c r="B57" s="262" t="s">
        <v>1653</v>
      </c>
      <c r="C57" s="101" t="s">
        <v>1652</v>
      </c>
      <c r="D57" s="100">
        <v>4</v>
      </c>
      <c r="E57" s="103">
        <v>0</v>
      </c>
      <c r="F57" s="123">
        <f t="shared" si="0"/>
        <v>0</v>
      </c>
    </row>
    <row r="58" spans="1:6" ht="38.25">
      <c r="A58" s="96">
        <v>51</v>
      </c>
      <c r="B58" s="262" t="s">
        <v>1654</v>
      </c>
      <c r="C58" s="101" t="s">
        <v>1652</v>
      </c>
      <c r="D58" s="100">
        <v>1</v>
      </c>
      <c r="E58" s="103">
        <v>0</v>
      </c>
      <c r="F58" s="123">
        <f t="shared" si="0"/>
        <v>0</v>
      </c>
    </row>
    <row r="59" spans="1:6">
      <c r="A59" s="96">
        <v>52</v>
      </c>
      <c r="B59" s="262" t="s">
        <v>1655</v>
      </c>
      <c r="C59" s="101" t="s">
        <v>508</v>
      </c>
      <c r="D59" s="263">
        <v>1</v>
      </c>
      <c r="E59" s="103">
        <v>0</v>
      </c>
      <c r="F59" s="123">
        <f t="shared" si="0"/>
        <v>0</v>
      </c>
    </row>
    <row r="60" spans="1:6">
      <c r="A60" s="261">
        <v>53</v>
      </c>
      <c r="B60" s="262" t="s">
        <v>1656</v>
      </c>
      <c r="C60" s="101" t="s">
        <v>508</v>
      </c>
      <c r="D60" s="100">
        <v>1</v>
      </c>
      <c r="E60" s="103">
        <v>0</v>
      </c>
      <c r="F60" s="123">
        <f t="shared" si="0"/>
        <v>0</v>
      </c>
    </row>
    <row r="61" spans="1:6" ht="25.5">
      <c r="A61" s="96">
        <v>54</v>
      </c>
      <c r="B61" s="262" t="s">
        <v>1657</v>
      </c>
      <c r="C61" s="101" t="s">
        <v>513</v>
      </c>
      <c r="D61" s="100">
        <v>19</v>
      </c>
      <c r="E61" s="103">
        <v>0</v>
      </c>
      <c r="F61" s="123">
        <f t="shared" si="0"/>
        <v>0</v>
      </c>
    </row>
    <row r="62" spans="1:6">
      <c r="A62" s="99" t="s">
        <v>512</v>
      </c>
      <c r="B62" s="98"/>
      <c r="C62" s="98"/>
      <c r="D62" s="98"/>
      <c r="E62" s="98"/>
      <c r="F62" s="124">
        <f>SUM(F63:F64)</f>
        <v>0</v>
      </c>
    </row>
    <row r="63" spans="1:6" ht="25.5">
      <c r="A63" s="96">
        <v>55</v>
      </c>
      <c r="B63" s="262" t="s">
        <v>1658</v>
      </c>
      <c r="C63" s="264" t="s">
        <v>42</v>
      </c>
      <c r="D63" s="265">
        <f>340+350+340</f>
        <v>1030</v>
      </c>
      <c r="E63" s="123">
        <v>0</v>
      </c>
      <c r="F63" s="123">
        <f t="shared" ref="F63:F64" si="1">D63*E63</f>
        <v>0</v>
      </c>
    </row>
    <row r="64" spans="1:6">
      <c r="A64" s="96">
        <v>56</v>
      </c>
      <c r="B64" s="262" t="s">
        <v>1659</v>
      </c>
      <c r="C64" s="101" t="s">
        <v>508</v>
      </c>
      <c r="D64" s="100">
        <v>1</v>
      </c>
      <c r="E64" s="123">
        <v>0</v>
      </c>
      <c r="F64" s="123">
        <f t="shared" si="1"/>
        <v>0</v>
      </c>
    </row>
    <row r="65" spans="1:6" ht="18">
      <c r="A65" s="438" t="s">
        <v>386</v>
      </c>
      <c r="B65" s="438"/>
      <c r="C65" s="438"/>
      <c r="D65" s="438"/>
      <c r="E65" s="438"/>
      <c r="F65" s="122">
        <f>F62+F12+F6</f>
        <v>0</v>
      </c>
    </row>
  </sheetData>
  <mergeCells count="4">
    <mergeCell ref="A1:F1"/>
    <mergeCell ref="A65:E65"/>
    <mergeCell ref="A3:F3"/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CA60D-C248-41F1-8587-E83C7F3A953E}">
  <sheetPr>
    <tabColor rgb="FFFFFF00"/>
  </sheetPr>
  <dimension ref="A1:F92"/>
  <sheetViews>
    <sheetView workbookViewId="0">
      <selection activeCell="A2" sqref="A2:F2"/>
    </sheetView>
  </sheetViews>
  <sheetFormatPr defaultRowHeight="15"/>
  <cols>
    <col min="1" max="1" width="4" bestFit="1" customWidth="1"/>
    <col min="2" max="2" width="73.85546875" customWidth="1"/>
    <col min="3" max="3" width="7.28515625" customWidth="1"/>
    <col min="4" max="4" width="8.28515625" customWidth="1"/>
    <col min="5" max="5" width="12.42578125" customWidth="1"/>
    <col min="6" max="6" width="18.5703125" bestFit="1" customWidth="1"/>
  </cols>
  <sheetData>
    <row r="1" spans="1:6" ht="23.25">
      <c r="A1" s="435" t="s">
        <v>387</v>
      </c>
      <c r="B1" s="436"/>
      <c r="C1" s="436"/>
      <c r="D1" s="436"/>
      <c r="E1" s="436"/>
      <c r="F1" s="437"/>
    </row>
    <row r="2" spans="1:6" ht="18">
      <c r="A2" s="442" t="s">
        <v>1779</v>
      </c>
      <c r="B2" s="443"/>
      <c r="C2" s="443"/>
      <c r="D2" s="443"/>
      <c r="E2" s="443"/>
      <c r="F2" s="444"/>
    </row>
    <row r="3" spans="1:6" ht="18">
      <c r="A3" s="439" t="s">
        <v>1665</v>
      </c>
      <c r="B3" s="440"/>
      <c r="C3" s="440"/>
      <c r="D3" s="440"/>
      <c r="E3" s="440"/>
      <c r="F3" s="441"/>
    </row>
    <row r="4" spans="1:6">
      <c r="A4" s="109" t="s">
        <v>531</v>
      </c>
      <c r="B4" s="109" t="s">
        <v>530</v>
      </c>
      <c r="C4" s="110" t="s">
        <v>529</v>
      </c>
      <c r="D4" s="110" t="s">
        <v>23</v>
      </c>
      <c r="E4" s="109" t="s">
        <v>24</v>
      </c>
      <c r="F4" s="109" t="s">
        <v>1</v>
      </c>
    </row>
    <row r="5" spans="1:6">
      <c r="A5" s="108">
        <v>1</v>
      </c>
      <c r="B5" s="108">
        <v>2</v>
      </c>
      <c r="C5" s="108">
        <v>3</v>
      </c>
      <c r="D5" s="107">
        <v>4</v>
      </c>
      <c r="E5" s="107">
        <v>5</v>
      </c>
      <c r="F5" s="107">
        <v>6</v>
      </c>
    </row>
    <row r="6" spans="1:6">
      <c r="A6" s="99" t="s">
        <v>528</v>
      </c>
      <c r="B6" s="98"/>
      <c r="C6" s="98"/>
      <c r="D6" s="98"/>
      <c r="E6" s="98"/>
      <c r="F6" s="124">
        <f>SUM(F7:F11)</f>
        <v>0</v>
      </c>
    </row>
    <row r="7" spans="1:6" ht="38.25">
      <c r="A7" s="96">
        <v>1</v>
      </c>
      <c r="B7" s="96" t="s">
        <v>527</v>
      </c>
      <c r="C7" s="101" t="s">
        <v>180</v>
      </c>
      <c r="D7" s="260">
        <v>3057.12</v>
      </c>
      <c r="E7" s="303">
        <v>0</v>
      </c>
      <c r="F7" s="304">
        <f>D7*E7</f>
        <v>0</v>
      </c>
    </row>
    <row r="8" spans="1:6" ht="38.25">
      <c r="A8" s="96">
        <v>2</v>
      </c>
      <c r="B8" s="96" t="s">
        <v>526</v>
      </c>
      <c r="C8" s="101" t="s">
        <v>55</v>
      </c>
      <c r="D8" s="260">
        <v>5045.2</v>
      </c>
      <c r="E8" s="303">
        <v>0</v>
      </c>
      <c r="F8" s="304">
        <f t="shared" ref="F8:F11" si="0">D8*E8</f>
        <v>0</v>
      </c>
    </row>
    <row r="9" spans="1:6" ht="25.5">
      <c r="A9" s="96">
        <v>3</v>
      </c>
      <c r="B9" s="96" t="s">
        <v>680</v>
      </c>
      <c r="C9" s="101" t="s">
        <v>180</v>
      </c>
      <c r="D9" s="260">
        <v>114.642</v>
      </c>
      <c r="E9" s="303">
        <v>0</v>
      </c>
      <c r="F9" s="304">
        <f t="shared" si="0"/>
        <v>0</v>
      </c>
    </row>
    <row r="10" spans="1:6" ht="38.25">
      <c r="A10" s="96">
        <v>4</v>
      </c>
      <c r="B10" s="96" t="s">
        <v>524</v>
      </c>
      <c r="C10" s="101" t="s">
        <v>180</v>
      </c>
      <c r="D10" s="260">
        <v>2942.4780000000001</v>
      </c>
      <c r="E10" s="303">
        <v>0</v>
      </c>
      <c r="F10" s="304">
        <f t="shared" si="0"/>
        <v>0</v>
      </c>
    </row>
    <row r="11" spans="1:6">
      <c r="A11" s="96">
        <v>5</v>
      </c>
      <c r="B11" s="259" t="s">
        <v>523</v>
      </c>
      <c r="C11" s="101" t="s">
        <v>391</v>
      </c>
      <c r="D11" s="266">
        <v>1.2738</v>
      </c>
      <c r="E11" s="303">
        <v>0</v>
      </c>
      <c r="F11" s="304">
        <f t="shared" si="0"/>
        <v>0</v>
      </c>
    </row>
    <row r="12" spans="1:6">
      <c r="A12" s="99" t="s">
        <v>522</v>
      </c>
      <c r="B12" s="98"/>
      <c r="C12" s="98"/>
      <c r="D12" s="98"/>
      <c r="E12" s="98"/>
      <c r="F12" s="124">
        <f>SUM(F13:F88)</f>
        <v>0</v>
      </c>
    </row>
    <row r="13" spans="1:6" ht="51">
      <c r="A13" s="261">
        <v>6</v>
      </c>
      <c r="B13" s="261" t="s">
        <v>1666</v>
      </c>
      <c r="C13" s="267" t="s">
        <v>42</v>
      </c>
      <c r="D13" s="260">
        <v>12.5</v>
      </c>
      <c r="E13" s="303">
        <v>0</v>
      </c>
      <c r="F13" s="304">
        <f t="shared" ref="F13:F76" si="1">D13*E13</f>
        <v>0</v>
      </c>
    </row>
    <row r="14" spans="1:6" ht="51">
      <c r="A14" s="96">
        <v>7</v>
      </c>
      <c r="B14" s="96" t="s">
        <v>1667</v>
      </c>
      <c r="C14" s="101" t="s">
        <v>42</v>
      </c>
      <c r="D14" s="260">
        <v>44.5</v>
      </c>
      <c r="E14" s="303">
        <v>0</v>
      </c>
      <c r="F14" s="304">
        <f t="shared" si="1"/>
        <v>0</v>
      </c>
    </row>
    <row r="15" spans="1:6" ht="51">
      <c r="A15" s="96">
        <v>8</v>
      </c>
      <c r="B15" s="96" t="s">
        <v>1660</v>
      </c>
      <c r="C15" s="101" t="s">
        <v>42</v>
      </c>
      <c r="D15" s="260">
        <v>286</v>
      </c>
      <c r="E15" s="303">
        <v>0</v>
      </c>
      <c r="F15" s="304">
        <f t="shared" si="1"/>
        <v>0</v>
      </c>
    </row>
    <row r="16" spans="1:6" ht="51">
      <c r="A16" s="96">
        <v>9</v>
      </c>
      <c r="B16" s="96" t="s">
        <v>1661</v>
      </c>
      <c r="C16" s="101" t="s">
        <v>42</v>
      </c>
      <c r="D16" s="260">
        <v>5</v>
      </c>
      <c r="E16" s="303">
        <v>0</v>
      </c>
      <c r="F16" s="304">
        <f t="shared" si="1"/>
        <v>0</v>
      </c>
    </row>
    <row r="17" spans="1:6" ht="51">
      <c r="A17" s="261">
        <v>10</v>
      </c>
      <c r="B17" s="96" t="s">
        <v>1668</v>
      </c>
      <c r="C17" s="101" t="s">
        <v>42</v>
      </c>
      <c r="D17" s="260">
        <v>31</v>
      </c>
      <c r="E17" s="303">
        <v>0</v>
      </c>
      <c r="F17" s="304">
        <f t="shared" si="1"/>
        <v>0</v>
      </c>
    </row>
    <row r="18" spans="1:6" ht="51">
      <c r="A18" s="96">
        <v>11</v>
      </c>
      <c r="B18" s="96" t="s">
        <v>1662</v>
      </c>
      <c r="C18" s="101" t="s">
        <v>42</v>
      </c>
      <c r="D18" s="260">
        <v>146.30000000000001</v>
      </c>
      <c r="E18" s="303">
        <v>0</v>
      </c>
      <c r="F18" s="304">
        <f t="shared" si="1"/>
        <v>0</v>
      </c>
    </row>
    <row r="19" spans="1:6" ht="51">
      <c r="A19" s="96">
        <v>12</v>
      </c>
      <c r="B19" s="96" t="s">
        <v>1669</v>
      </c>
      <c r="C19" s="101" t="s">
        <v>42</v>
      </c>
      <c r="D19" s="260">
        <v>645</v>
      </c>
      <c r="E19" s="303">
        <v>0</v>
      </c>
      <c r="F19" s="304">
        <f t="shared" si="1"/>
        <v>0</v>
      </c>
    </row>
    <row r="20" spans="1:6" ht="51">
      <c r="A20" s="96">
        <v>13</v>
      </c>
      <c r="B20" s="96" t="s">
        <v>1663</v>
      </c>
      <c r="C20" s="101" t="s">
        <v>42</v>
      </c>
      <c r="D20" s="260">
        <v>6</v>
      </c>
      <c r="E20" s="303">
        <v>0</v>
      </c>
      <c r="F20" s="304">
        <f t="shared" si="1"/>
        <v>0</v>
      </c>
    </row>
    <row r="21" spans="1:6" ht="51">
      <c r="A21" s="261">
        <v>14</v>
      </c>
      <c r="B21" s="96" t="s">
        <v>1670</v>
      </c>
      <c r="C21" s="101" t="s">
        <v>42</v>
      </c>
      <c r="D21" s="260">
        <v>13.5</v>
      </c>
      <c r="E21" s="303">
        <v>0</v>
      </c>
      <c r="F21" s="304">
        <f t="shared" si="1"/>
        <v>0</v>
      </c>
    </row>
    <row r="22" spans="1:6" ht="51">
      <c r="A22" s="96">
        <v>15</v>
      </c>
      <c r="B22" s="96" t="s">
        <v>1664</v>
      </c>
      <c r="C22" s="101" t="s">
        <v>42</v>
      </c>
      <c r="D22" s="260">
        <v>30</v>
      </c>
      <c r="E22" s="303">
        <v>0</v>
      </c>
      <c r="F22" s="304">
        <f t="shared" si="1"/>
        <v>0</v>
      </c>
    </row>
    <row r="23" spans="1:6" ht="51">
      <c r="A23" s="96">
        <v>16</v>
      </c>
      <c r="B23" s="96" t="s">
        <v>1671</v>
      </c>
      <c r="C23" s="101" t="s">
        <v>42</v>
      </c>
      <c r="D23" s="260">
        <v>54</v>
      </c>
      <c r="E23" s="303">
        <v>0</v>
      </c>
      <c r="F23" s="304">
        <f t="shared" si="1"/>
        <v>0</v>
      </c>
    </row>
    <row r="24" spans="1:6">
      <c r="A24" s="96">
        <v>17</v>
      </c>
      <c r="B24" s="262" t="s">
        <v>1672</v>
      </c>
      <c r="C24" s="101" t="s">
        <v>1614</v>
      </c>
      <c r="D24" s="263">
        <v>2</v>
      </c>
      <c r="E24" s="303">
        <v>0</v>
      </c>
      <c r="F24" s="304">
        <f t="shared" si="1"/>
        <v>0</v>
      </c>
    </row>
    <row r="25" spans="1:6">
      <c r="A25" s="261">
        <v>18</v>
      </c>
      <c r="B25" s="262" t="s">
        <v>1673</v>
      </c>
      <c r="C25" s="101" t="s">
        <v>1614</v>
      </c>
      <c r="D25" s="100">
        <v>5</v>
      </c>
      <c r="E25" s="303">
        <v>0</v>
      </c>
      <c r="F25" s="304">
        <f t="shared" si="1"/>
        <v>0</v>
      </c>
    </row>
    <row r="26" spans="1:6">
      <c r="A26" s="96">
        <v>19</v>
      </c>
      <c r="B26" s="262" t="s">
        <v>1674</v>
      </c>
      <c r="C26" s="101" t="s">
        <v>1614</v>
      </c>
      <c r="D26" s="263">
        <v>3</v>
      </c>
      <c r="E26" s="303">
        <v>0</v>
      </c>
      <c r="F26" s="304">
        <f t="shared" si="1"/>
        <v>0</v>
      </c>
    </row>
    <row r="27" spans="1:6">
      <c r="A27" s="96">
        <v>20</v>
      </c>
      <c r="B27" s="262" t="s">
        <v>1675</v>
      </c>
      <c r="C27" s="101" t="s">
        <v>1614</v>
      </c>
      <c r="D27" s="100">
        <v>12</v>
      </c>
      <c r="E27" s="303">
        <v>0</v>
      </c>
      <c r="F27" s="304">
        <f t="shared" si="1"/>
        <v>0</v>
      </c>
    </row>
    <row r="28" spans="1:6">
      <c r="A28" s="96">
        <v>21</v>
      </c>
      <c r="B28" s="262" t="s">
        <v>1676</v>
      </c>
      <c r="C28" s="101" t="s">
        <v>1614</v>
      </c>
      <c r="D28" s="263">
        <v>5</v>
      </c>
      <c r="E28" s="303">
        <v>0</v>
      </c>
      <c r="F28" s="304">
        <f t="shared" si="1"/>
        <v>0</v>
      </c>
    </row>
    <row r="29" spans="1:6">
      <c r="A29" s="261">
        <v>22</v>
      </c>
      <c r="B29" s="262" t="s">
        <v>1677</v>
      </c>
      <c r="C29" s="101" t="s">
        <v>1614</v>
      </c>
      <c r="D29" s="100">
        <v>7</v>
      </c>
      <c r="E29" s="303">
        <v>0</v>
      </c>
      <c r="F29" s="304">
        <f t="shared" si="1"/>
        <v>0</v>
      </c>
    </row>
    <row r="30" spans="1:6">
      <c r="A30" s="96">
        <v>23</v>
      </c>
      <c r="B30" s="262" t="s">
        <v>1678</v>
      </c>
      <c r="C30" s="101" t="s">
        <v>1614</v>
      </c>
      <c r="D30" s="263">
        <v>4</v>
      </c>
      <c r="E30" s="303">
        <v>0</v>
      </c>
      <c r="F30" s="304">
        <f t="shared" si="1"/>
        <v>0</v>
      </c>
    </row>
    <row r="31" spans="1:6" ht="25.5">
      <c r="A31" s="96">
        <v>24</v>
      </c>
      <c r="B31" s="262" t="s">
        <v>1679</v>
      </c>
      <c r="C31" s="101" t="s">
        <v>1614</v>
      </c>
      <c r="D31" s="100">
        <v>1</v>
      </c>
      <c r="E31" s="303">
        <v>0</v>
      </c>
      <c r="F31" s="304">
        <f t="shared" si="1"/>
        <v>0</v>
      </c>
    </row>
    <row r="32" spans="1:6" ht="25.5">
      <c r="A32" s="96">
        <v>25</v>
      </c>
      <c r="B32" s="262" t="s">
        <v>1680</v>
      </c>
      <c r="C32" s="101" t="s">
        <v>1614</v>
      </c>
      <c r="D32" s="263">
        <v>1</v>
      </c>
      <c r="E32" s="303">
        <v>0</v>
      </c>
      <c r="F32" s="304">
        <f t="shared" si="1"/>
        <v>0</v>
      </c>
    </row>
    <row r="33" spans="1:6" ht="25.5">
      <c r="A33" s="261">
        <v>26</v>
      </c>
      <c r="B33" s="262" t="s">
        <v>1616</v>
      </c>
      <c r="C33" s="101" t="s">
        <v>1614</v>
      </c>
      <c r="D33" s="100">
        <v>3</v>
      </c>
      <c r="E33" s="303">
        <v>0</v>
      </c>
      <c r="F33" s="304">
        <f t="shared" si="1"/>
        <v>0</v>
      </c>
    </row>
    <row r="34" spans="1:6" ht="25.5">
      <c r="A34" s="96">
        <v>27</v>
      </c>
      <c r="B34" s="262" t="s">
        <v>1617</v>
      </c>
      <c r="C34" s="101" t="s">
        <v>1614</v>
      </c>
      <c r="D34" s="263">
        <v>4</v>
      </c>
      <c r="E34" s="303">
        <v>0</v>
      </c>
      <c r="F34" s="304">
        <f t="shared" si="1"/>
        <v>0</v>
      </c>
    </row>
    <row r="35" spans="1:6" ht="25.5">
      <c r="A35" s="96">
        <v>28</v>
      </c>
      <c r="B35" s="262" t="s">
        <v>1619</v>
      </c>
      <c r="C35" s="101" t="s">
        <v>1614</v>
      </c>
      <c r="D35" s="100">
        <v>3</v>
      </c>
      <c r="E35" s="303">
        <v>0</v>
      </c>
      <c r="F35" s="304">
        <f t="shared" si="1"/>
        <v>0</v>
      </c>
    </row>
    <row r="36" spans="1:6" ht="25.5">
      <c r="A36" s="96">
        <v>29</v>
      </c>
      <c r="B36" s="262" t="s">
        <v>1681</v>
      </c>
      <c r="C36" s="101" t="s">
        <v>1614</v>
      </c>
      <c r="D36" s="263">
        <v>2</v>
      </c>
      <c r="E36" s="303">
        <v>0</v>
      </c>
      <c r="F36" s="304">
        <f t="shared" si="1"/>
        <v>0</v>
      </c>
    </row>
    <row r="37" spans="1:6" ht="25.5">
      <c r="A37" s="261">
        <v>30</v>
      </c>
      <c r="B37" s="262" t="s">
        <v>1620</v>
      </c>
      <c r="C37" s="101" t="s">
        <v>1614</v>
      </c>
      <c r="D37" s="100">
        <v>1</v>
      </c>
      <c r="E37" s="303">
        <v>0</v>
      </c>
      <c r="F37" s="304">
        <f t="shared" si="1"/>
        <v>0</v>
      </c>
    </row>
    <row r="38" spans="1:6" ht="25.5">
      <c r="A38" s="96">
        <v>31</v>
      </c>
      <c r="B38" s="262" t="s">
        <v>1682</v>
      </c>
      <c r="C38" s="101" t="s">
        <v>1614</v>
      </c>
      <c r="D38" s="263">
        <v>4</v>
      </c>
      <c r="E38" s="303">
        <v>0</v>
      </c>
      <c r="F38" s="304">
        <f t="shared" si="1"/>
        <v>0</v>
      </c>
    </row>
    <row r="39" spans="1:6" ht="25.5">
      <c r="A39" s="96">
        <v>32</v>
      </c>
      <c r="B39" s="262" t="s">
        <v>1621</v>
      </c>
      <c r="C39" s="101" t="s">
        <v>1614</v>
      </c>
      <c r="D39" s="100">
        <v>1</v>
      </c>
      <c r="E39" s="303">
        <v>0</v>
      </c>
      <c r="F39" s="304">
        <f t="shared" si="1"/>
        <v>0</v>
      </c>
    </row>
    <row r="40" spans="1:6" ht="25.5">
      <c r="A40" s="96">
        <v>33</v>
      </c>
      <c r="B40" s="262" t="s">
        <v>1683</v>
      </c>
      <c r="C40" s="101" t="s">
        <v>1614</v>
      </c>
      <c r="D40" s="263">
        <v>2</v>
      </c>
      <c r="E40" s="303">
        <v>0</v>
      </c>
      <c r="F40" s="304">
        <f t="shared" si="1"/>
        <v>0</v>
      </c>
    </row>
    <row r="41" spans="1:6" ht="25.5">
      <c r="A41" s="261">
        <v>34</v>
      </c>
      <c r="B41" s="262" t="s">
        <v>1684</v>
      </c>
      <c r="C41" s="101" t="s">
        <v>1614</v>
      </c>
      <c r="D41" s="100">
        <v>3</v>
      </c>
      <c r="E41" s="303">
        <v>0</v>
      </c>
      <c r="F41" s="304">
        <f t="shared" si="1"/>
        <v>0</v>
      </c>
    </row>
    <row r="42" spans="1:6" ht="25.5">
      <c r="A42" s="96">
        <v>35</v>
      </c>
      <c r="B42" s="262" t="s">
        <v>1685</v>
      </c>
      <c r="C42" s="101" t="s">
        <v>1614</v>
      </c>
      <c r="D42" s="263">
        <v>23</v>
      </c>
      <c r="E42" s="303">
        <v>0</v>
      </c>
      <c r="F42" s="304">
        <f t="shared" si="1"/>
        <v>0</v>
      </c>
    </row>
    <row r="43" spans="1:6" ht="25.5">
      <c r="A43" s="96">
        <v>36</v>
      </c>
      <c r="B43" s="262" t="s">
        <v>1686</v>
      </c>
      <c r="C43" s="101" t="s">
        <v>1614</v>
      </c>
      <c r="D43" s="100">
        <v>17</v>
      </c>
      <c r="E43" s="303">
        <v>0</v>
      </c>
      <c r="F43" s="304">
        <f t="shared" si="1"/>
        <v>0</v>
      </c>
    </row>
    <row r="44" spans="1:6" ht="25.5">
      <c r="A44" s="96">
        <v>37</v>
      </c>
      <c r="B44" s="262" t="s">
        <v>1687</v>
      </c>
      <c r="C44" s="101" t="s">
        <v>1614</v>
      </c>
      <c r="D44" s="263">
        <v>3</v>
      </c>
      <c r="E44" s="303">
        <v>0</v>
      </c>
      <c r="F44" s="304">
        <f t="shared" si="1"/>
        <v>0</v>
      </c>
    </row>
    <row r="45" spans="1:6" ht="25.5">
      <c r="A45" s="261">
        <v>38</v>
      </c>
      <c r="B45" s="262" t="s">
        <v>1688</v>
      </c>
      <c r="C45" s="101" t="s">
        <v>1614</v>
      </c>
      <c r="D45" s="100">
        <v>11</v>
      </c>
      <c r="E45" s="303">
        <v>0</v>
      </c>
      <c r="F45" s="304">
        <f t="shared" si="1"/>
        <v>0</v>
      </c>
    </row>
    <row r="46" spans="1:6" ht="25.5">
      <c r="A46" s="96">
        <v>39</v>
      </c>
      <c r="B46" s="262" t="s">
        <v>1689</v>
      </c>
      <c r="C46" s="101" t="s">
        <v>1614</v>
      </c>
      <c r="D46" s="263">
        <v>3</v>
      </c>
      <c r="E46" s="303">
        <v>0</v>
      </c>
      <c r="F46" s="304">
        <f t="shared" si="1"/>
        <v>0</v>
      </c>
    </row>
    <row r="47" spans="1:6" ht="25.5">
      <c r="A47" s="96">
        <v>40</v>
      </c>
      <c r="B47" s="262" t="s">
        <v>1690</v>
      </c>
      <c r="C47" s="101" t="s">
        <v>1614</v>
      </c>
      <c r="D47" s="100">
        <v>4</v>
      </c>
      <c r="E47" s="303">
        <v>0</v>
      </c>
      <c r="F47" s="304">
        <f t="shared" si="1"/>
        <v>0</v>
      </c>
    </row>
    <row r="48" spans="1:6" ht="25.5">
      <c r="A48" s="96">
        <v>41</v>
      </c>
      <c r="B48" s="262" t="s">
        <v>1691</v>
      </c>
      <c r="C48" s="101" t="s">
        <v>1614</v>
      </c>
      <c r="D48" s="263">
        <v>1</v>
      </c>
      <c r="E48" s="303">
        <v>0</v>
      </c>
      <c r="F48" s="304">
        <f t="shared" si="1"/>
        <v>0</v>
      </c>
    </row>
    <row r="49" spans="1:6" ht="25.5">
      <c r="A49" s="261">
        <v>42</v>
      </c>
      <c r="B49" s="262" t="s">
        <v>1692</v>
      </c>
      <c r="C49" s="101" t="s">
        <v>1614</v>
      </c>
      <c r="D49" s="100">
        <v>1</v>
      </c>
      <c r="E49" s="303">
        <v>0</v>
      </c>
      <c r="F49" s="304">
        <f t="shared" si="1"/>
        <v>0</v>
      </c>
    </row>
    <row r="50" spans="1:6" ht="25.5">
      <c r="A50" s="96">
        <v>43</v>
      </c>
      <c r="B50" s="262" t="s">
        <v>1693</v>
      </c>
      <c r="C50" s="101" t="s">
        <v>1614</v>
      </c>
      <c r="D50" s="263">
        <v>3</v>
      </c>
      <c r="E50" s="303">
        <v>0</v>
      </c>
      <c r="F50" s="304">
        <f t="shared" si="1"/>
        <v>0</v>
      </c>
    </row>
    <row r="51" spans="1:6" ht="25.5">
      <c r="A51" s="96">
        <v>44</v>
      </c>
      <c r="B51" s="262" t="s">
        <v>1694</v>
      </c>
      <c r="C51" s="101" t="s">
        <v>1614</v>
      </c>
      <c r="D51" s="100">
        <v>1</v>
      </c>
      <c r="E51" s="303">
        <v>0</v>
      </c>
      <c r="F51" s="304">
        <f t="shared" si="1"/>
        <v>0</v>
      </c>
    </row>
    <row r="52" spans="1:6" ht="25.5">
      <c r="A52" s="96">
        <v>45</v>
      </c>
      <c r="B52" s="262" t="s">
        <v>1695</v>
      </c>
      <c r="C52" s="101" t="s">
        <v>1614</v>
      </c>
      <c r="D52" s="263">
        <v>2</v>
      </c>
      <c r="E52" s="303">
        <v>0</v>
      </c>
      <c r="F52" s="304">
        <f t="shared" si="1"/>
        <v>0</v>
      </c>
    </row>
    <row r="53" spans="1:6" ht="25.5">
      <c r="A53" s="261">
        <v>46</v>
      </c>
      <c r="B53" s="262" t="s">
        <v>1696</v>
      </c>
      <c r="C53" s="101" t="s">
        <v>1614</v>
      </c>
      <c r="D53" s="100">
        <v>6</v>
      </c>
      <c r="E53" s="303">
        <v>0</v>
      </c>
      <c r="F53" s="304">
        <f t="shared" si="1"/>
        <v>0</v>
      </c>
    </row>
    <row r="54" spans="1:6" ht="25.5">
      <c r="A54" s="96">
        <v>47</v>
      </c>
      <c r="B54" s="262" t="s">
        <v>1697</v>
      </c>
      <c r="C54" s="101" t="s">
        <v>1614</v>
      </c>
      <c r="D54" s="263">
        <v>12</v>
      </c>
      <c r="E54" s="303">
        <v>0</v>
      </c>
      <c r="F54" s="304">
        <f t="shared" si="1"/>
        <v>0</v>
      </c>
    </row>
    <row r="55" spans="1:6" ht="25.5">
      <c r="A55" s="96">
        <v>48</v>
      </c>
      <c r="B55" s="262" t="s">
        <v>1698</v>
      </c>
      <c r="C55" s="101" t="s">
        <v>1614</v>
      </c>
      <c r="D55" s="100">
        <v>4</v>
      </c>
      <c r="E55" s="303">
        <v>0</v>
      </c>
      <c r="F55" s="304">
        <f t="shared" si="1"/>
        <v>0</v>
      </c>
    </row>
    <row r="56" spans="1:6" ht="25.5">
      <c r="A56" s="96">
        <v>49</v>
      </c>
      <c r="B56" s="262" t="s">
        <v>1699</v>
      </c>
      <c r="C56" s="101" t="s">
        <v>1614</v>
      </c>
      <c r="D56" s="263">
        <v>1</v>
      </c>
      <c r="E56" s="303">
        <v>0</v>
      </c>
      <c r="F56" s="304">
        <f t="shared" si="1"/>
        <v>0</v>
      </c>
    </row>
    <row r="57" spans="1:6" ht="25.5">
      <c r="A57" s="261">
        <v>50</v>
      </c>
      <c r="B57" s="262" t="s">
        <v>1700</v>
      </c>
      <c r="C57" s="101" t="s">
        <v>1614</v>
      </c>
      <c r="D57" s="100">
        <v>6</v>
      </c>
      <c r="E57" s="303">
        <v>0</v>
      </c>
      <c r="F57" s="304">
        <f t="shared" si="1"/>
        <v>0</v>
      </c>
    </row>
    <row r="58" spans="1:6" ht="25.5">
      <c r="A58" s="96">
        <v>51</v>
      </c>
      <c r="B58" s="262" t="s">
        <v>1701</v>
      </c>
      <c r="C58" s="101" t="s">
        <v>1614</v>
      </c>
      <c r="D58" s="263">
        <v>1</v>
      </c>
      <c r="E58" s="303">
        <v>0</v>
      </c>
      <c r="F58" s="304">
        <f t="shared" si="1"/>
        <v>0</v>
      </c>
    </row>
    <row r="59" spans="1:6" ht="25.5">
      <c r="A59" s="96">
        <v>52</v>
      </c>
      <c r="B59" s="262" t="s">
        <v>1702</v>
      </c>
      <c r="C59" s="101" t="s">
        <v>1614</v>
      </c>
      <c r="D59" s="100">
        <v>10</v>
      </c>
      <c r="E59" s="303">
        <v>0</v>
      </c>
      <c r="F59" s="304">
        <f t="shared" si="1"/>
        <v>0</v>
      </c>
    </row>
    <row r="60" spans="1:6" ht="25.5">
      <c r="A60" s="96">
        <v>53</v>
      </c>
      <c r="B60" s="262" t="s">
        <v>1703</v>
      </c>
      <c r="C60" s="101" t="s">
        <v>1614</v>
      </c>
      <c r="D60" s="263">
        <v>1</v>
      </c>
      <c r="E60" s="303">
        <v>0</v>
      </c>
      <c r="F60" s="304">
        <f t="shared" si="1"/>
        <v>0</v>
      </c>
    </row>
    <row r="61" spans="1:6" ht="25.5">
      <c r="A61" s="261">
        <v>54</v>
      </c>
      <c r="B61" s="262" t="s">
        <v>1704</v>
      </c>
      <c r="C61" s="101" t="s">
        <v>1614</v>
      </c>
      <c r="D61" s="100">
        <v>4</v>
      </c>
      <c r="E61" s="303">
        <v>0</v>
      </c>
      <c r="F61" s="304">
        <f t="shared" si="1"/>
        <v>0</v>
      </c>
    </row>
    <row r="62" spans="1:6" ht="25.5">
      <c r="A62" s="96">
        <v>55</v>
      </c>
      <c r="B62" s="262" t="s">
        <v>1705</v>
      </c>
      <c r="C62" s="101" t="s">
        <v>1614</v>
      </c>
      <c r="D62" s="263">
        <v>2</v>
      </c>
      <c r="E62" s="303">
        <v>0</v>
      </c>
      <c r="F62" s="304">
        <f t="shared" si="1"/>
        <v>0</v>
      </c>
    </row>
    <row r="63" spans="1:6" ht="25.5">
      <c r="A63" s="96">
        <v>56</v>
      </c>
      <c r="B63" s="262" t="s">
        <v>1706</v>
      </c>
      <c r="C63" s="101" t="s">
        <v>1614</v>
      </c>
      <c r="D63" s="100">
        <v>1</v>
      </c>
      <c r="E63" s="303">
        <v>0</v>
      </c>
      <c r="F63" s="304">
        <f t="shared" si="1"/>
        <v>0</v>
      </c>
    </row>
    <row r="64" spans="1:6" ht="25.5">
      <c r="A64" s="96">
        <v>57</v>
      </c>
      <c r="B64" s="262" t="s">
        <v>1707</v>
      </c>
      <c r="C64" s="101" t="s">
        <v>1614</v>
      </c>
      <c r="D64" s="263">
        <v>1</v>
      </c>
      <c r="E64" s="303">
        <v>0</v>
      </c>
      <c r="F64" s="304">
        <f t="shared" si="1"/>
        <v>0</v>
      </c>
    </row>
    <row r="65" spans="1:6" ht="25.5">
      <c r="A65" s="261">
        <v>58</v>
      </c>
      <c r="B65" s="262" t="s">
        <v>1708</v>
      </c>
      <c r="C65" s="101" t="s">
        <v>1614</v>
      </c>
      <c r="D65" s="100">
        <v>2</v>
      </c>
      <c r="E65" s="303">
        <v>0</v>
      </c>
      <c r="F65" s="304">
        <f t="shared" si="1"/>
        <v>0</v>
      </c>
    </row>
    <row r="66" spans="1:6" ht="25.5">
      <c r="A66" s="96">
        <v>59</v>
      </c>
      <c r="B66" s="262" t="s">
        <v>1709</v>
      </c>
      <c r="C66" s="101" t="s">
        <v>1614</v>
      </c>
      <c r="D66" s="263">
        <v>2</v>
      </c>
      <c r="E66" s="303">
        <v>0</v>
      </c>
      <c r="F66" s="304">
        <f t="shared" si="1"/>
        <v>0</v>
      </c>
    </row>
    <row r="67" spans="1:6" ht="25.5">
      <c r="A67" s="96">
        <v>60</v>
      </c>
      <c r="B67" s="262" t="s">
        <v>1710</v>
      </c>
      <c r="C67" s="101" t="s">
        <v>1614</v>
      </c>
      <c r="D67" s="100">
        <v>1</v>
      </c>
      <c r="E67" s="303">
        <v>0</v>
      </c>
      <c r="F67" s="304">
        <f t="shared" si="1"/>
        <v>0</v>
      </c>
    </row>
    <row r="68" spans="1:6" ht="25.5">
      <c r="A68" s="96">
        <v>61</v>
      </c>
      <c r="B68" s="262" t="s">
        <v>1711</v>
      </c>
      <c r="C68" s="101" t="s">
        <v>1614</v>
      </c>
      <c r="D68" s="263">
        <v>1</v>
      </c>
      <c r="E68" s="303">
        <v>0</v>
      </c>
      <c r="F68" s="304">
        <f t="shared" si="1"/>
        <v>0</v>
      </c>
    </row>
    <row r="69" spans="1:6" ht="25.5">
      <c r="A69" s="261">
        <v>62</v>
      </c>
      <c r="B69" s="262" t="s">
        <v>1638</v>
      </c>
      <c r="C69" s="101" t="s">
        <v>1614</v>
      </c>
      <c r="D69" s="100">
        <v>7</v>
      </c>
      <c r="E69" s="303">
        <v>0</v>
      </c>
      <c r="F69" s="304">
        <f t="shared" si="1"/>
        <v>0</v>
      </c>
    </row>
    <row r="70" spans="1:6" ht="25.5">
      <c r="A70" s="96">
        <v>63</v>
      </c>
      <c r="B70" s="262" t="s">
        <v>1712</v>
      </c>
      <c r="C70" s="101" t="s">
        <v>1614</v>
      </c>
      <c r="D70" s="263">
        <v>1</v>
      </c>
      <c r="E70" s="303">
        <v>0</v>
      </c>
      <c r="F70" s="304">
        <f t="shared" si="1"/>
        <v>0</v>
      </c>
    </row>
    <row r="71" spans="1:6" ht="25.5">
      <c r="A71" s="96">
        <v>64</v>
      </c>
      <c r="B71" s="262" t="s">
        <v>1713</v>
      </c>
      <c r="C71" s="101" t="s">
        <v>1614</v>
      </c>
      <c r="D71" s="100">
        <v>2</v>
      </c>
      <c r="E71" s="303">
        <v>0</v>
      </c>
      <c r="F71" s="304">
        <f t="shared" si="1"/>
        <v>0</v>
      </c>
    </row>
    <row r="72" spans="1:6" ht="25.5">
      <c r="A72" s="96">
        <v>65</v>
      </c>
      <c r="B72" s="262" t="s">
        <v>1714</v>
      </c>
      <c r="C72" s="101" t="s">
        <v>1614</v>
      </c>
      <c r="D72" s="263">
        <v>1</v>
      </c>
      <c r="E72" s="303">
        <v>0</v>
      </c>
      <c r="F72" s="304">
        <f t="shared" si="1"/>
        <v>0</v>
      </c>
    </row>
    <row r="73" spans="1:6" ht="25.5">
      <c r="A73" s="261">
        <v>66</v>
      </c>
      <c r="B73" s="262" t="s">
        <v>1715</v>
      </c>
      <c r="C73" s="101" t="s">
        <v>1614</v>
      </c>
      <c r="D73" s="100">
        <v>2</v>
      </c>
      <c r="E73" s="303">
        <v>0</v>
      </c>
      <c r="F73" s="304">
        <f t="shared" si="1"/>
        <v>0</v>
      </c>
    </row>
    <row r="74" spans="1:6" ht="25.5">
      <c r="A74" s="96">
        <v>67</v>
      </c>
      <c r="B74" s="262" t="s">
        <v>1716</v>
      </c>
      <c r="C74" s="101" t="s">
        <v>1614</v>
      </c>
      <c r="D74" s="263">
        <v>3</v>
      </c>
      <c r="E74" s="303">
        <v>0</v>
      </c>
      <c r="F74" s="304">
        <f t="shared" si="1"/>
        <v>0</v>
      </c>
    </row>
    <row r="75" spans="1:6" ht="25.5">
      <c r="A75" s="96">
        <v>68</v>
      </c>
      <c r="B75" s="262" t="s">
        <v>1717</v>
      </c>
      <c r="C75" s="101" t="s">
        <v>1614</v>
      </c>
      <c r="D75" s="100">
        <v>1</v>
      </c>
      <c r="E75" s="303">
        <v>0</v>
      </c>
      <c r="F75" s="304">
        <f t="shared" si="1"/>
        <v>0</v>
      </c>
    </row>
    <row r="76" spans="1:6">
      <c r="A76" s="96">
        <v>69</v>
      </c>
      <c r="B76" s="262" t="s">
        <v>1718</v>
      </c>
      <c r="C76" s="101" t="s">
        <v>1614</v>
      </c>
      <c r="D76" s="263">
        <v>4</v>
      </c>
      <c r="E76" s="303">
        <v>0</v>
      </c>
      <c r="F76" s="304">
        <f t="shared" si="1"/>
        <v>0</v>
      </c>
    </row>
    <row r="77" spans="1:6">
      <c r="A77" s="261">
        <v>70</v>
      </c>
      <c r="B77" s="262" t="s">
        <v>1719</v>
      </c>
      <c r="C77" s="101" t="s">
        <v>1614</v>
      </c>
      <c r="D77" s="100">
        <v>1</v>
      </c>
      <c r="E77" s="303">
        <v>0</v>
      </c>
      <c r="F77" s="304">
        <f t="shared" ref="F77:F87" si="2">D77*E77</f>
        <v>0</v>
      </c>
    </row>
    <row r="78" spans="1:6">
      <c r="A78" s="96">
        <v>71</v>
      </c>
      <c r="B78" s="262" t="s">
        <v>1720</v>
      </c>
      <c r="C78" s="101" t="s">
        <v>508</v>
      </c>
      <c r="D78" s="263">
        <v>29</v>
      </c>
      <c r="E78" s="303">
        <v>0</v>
      </c>
      <c r="F78" s="304">
        <f t="shared" si="2"/>
        <v>0</v>
      </c>
    </row>
    <row r="79" spans="1:6" ht="51">
      <c r="A79" s="96">
        <v>72</v>
      </c>
      <c r="B79" s="262" t="s">
        <v>1721</v>
      </c>
      <c r="C79" s="101" t="s">
        <v>508</v>
      </c>
      <c r="D79" s="100">
        <v>1</v>
      </c>
      <c r="E79" s="303">
        <v>0</v>
      </c>
      <c r="F79" s="304">
        <f t="shared" si="2"/>
        <v>0</v>
      </c>
    </row>
    <row r="80" spans="1:6" ht="51">
      <c r="A80" s="96">
        <v>73</v>
      </c>
      <c r="B80" s="262" t="s">
        <v>1646</v>
      </c>
      <c r="C80" s="101" t="s">
        <v>508</v>
      </c>
      <c r="D80" s="263">
        <v>13</v>
      </c>
      <c r="E80" s="303">
        <v>0</v>
      </c>
      <c r="F80" s="304">
        <f t="shared" si="2"/>
        <v>0</v>
      </c>
    </row>
    <row r="81" spans="1:6" ht="51">
      <c r="A81" s="261">
        <v>74</v>
      </c>
      <c r="B81" s="262" t="s">
        <v>1722</v>
      </c>
      <c r="C81" s="101" t="s">
        <v>508</v>
      </c>
      <c r="D81" s="100">
        <v>1</v>
      </c>
      <c r="E81" s="303">
        <v>0</v>
      </c>
      <c r="F81" s="304">
        <f t="shared" si="2"/>
        <v>0</v>
      </c>
    </row>
    <row r="82" spans="1:6">
      <c r="A82" s="96">
        <v>75</v>
      </c>
      <c r="B82" s="262" t="s">
        <v>1650</v>
      </c>
      <c r="C82" s="101" t="s">
        <v>1614</v>
      </c>
      <c r="D82" s="263">
        <v>2</v>
      </c>
      <c r="E82" s="303">
        <v>0</v>
      </c>
      <c r="F82" s="304">
        <f t="shared" si="2"/>
        <v>0</v>
      </c>
    </row>
    <row r="83" spans="1:6" ht="38.25">
      <c r="A83" s="96">
        <v>76</v>
      </c>
      <c r="B83" s="262" t="s">
        <v>1723</v>
      </c>
      <c r="C83" s="101" t="s">
        <v>1652</v>
      </c>
      <c r="D83" s="100">
        <v>4</v>
      </c>
      <c r="E83" s="303">
        <v>0</v>
      </c>
      <c r="F83" s="304">
        <f t="shared" si="2"/>
        <v>0</v>
      </c>
    </row>
    <row r="84" spans="1:6" ht="38.25">
      <c r="A84" s="96">
        <v>77</v>
      </c>
      <c r="B84" s="262" t="s">
        <v>1724</v>
      </c>
      <c r="C84" s="101" t="s">
        <v>1652</v>
      </c>
      <c r="D84" s="263">
        <v>12</v>
      </c>
      <c r="E84" s="303">
        <v>0</v>
      </c>
      <c r="F84" s="304">
        <f t="shared" si="2"/>
        <v>0</v>
      </c>
    </row>
    <row r="85" spans="1:6" ht="38.25">
      <c r="A85" s="261">
        <v>78</v>
      </c>
      <c r="B85" s="262" t="s">
        <v>1725</v>
      </c>
      <c r="C85" s="101" t="s">
        <v>1652</v>
      </c>
      <c r="D85" s="100">
        <v>2</v>
      </c>
      <c r="E85" s="303">
        <v>0</v>
      </c>
      <c r="F85" s="304">
        <f t="shared" si="2"/>
        <v>0</v>
      </c>
    </row>
    <row r="86" spans="1:6">
      <c r="A86" s="96">
        <v>79</v>
      </c>
      <c r="B86" s="262" t="s">
        <v>1655</v>
      </c>
      <c r="C86" s="101" t="s">
        <v>508</v>
      </c>
      <c r="D86" s="263">
        <v>1</v>
      </c>
      <c r="E86" s="303">
        <v>0</v>
      </c>
      <c r="F86" s="304">
        <f t="shared" si="2"/>
        <v>0</v>
      </c>
    </row>
    <row r="87" spans="1:6">
      <c r="A87" s="96">
        <v>80</v>
      </c>
      <c r="B87" s="262" t="s">
        <v>1656</v>
      </c>
      <c r="C87" s="101" t="s">
        <v>508</v>
      </c>
      <c r="D87" s="100">
        <v>1</v>
      </c>
      <c r="E87" s="303">
        <v>0</v>
      </c>
      <c r="F87" s="304">
        <f t="shared" si="2"/>
        <v>0</v>
      </c>
    </row>
    <row r="88" spans="1:6" ht="25.5">
      <c r="A88" s="96">
        <v>81</v>
      </c>
      <c r="B88" s="262" t="s">
        <v>1657</v>
      </c>
      <c r="C88" s="101" t="s">
        <v>513</v>
      </c>
      <c r="D88" s="100">
        <v>25</v>
      </c>
      <c r="E88" s="303">
        <v>0</v>
      </c>
      <c r="F88" s="304">
        <f>D88*E88</f>
        <v>0</v>
      </c>
    </row>
    <row r="89" spans="1:6">
      <c r="A89" s="99" t="s">
        <v>512</v>
      </c>
      <c r="B89" s="98"/>
      <c r="C89" s="98"/>
      <c r="D89" s="98"/>
      <c r="E89" s="98"/>
      <c r="F89" s="124">
        <f>SUM(F90:F91)</f>
        <v>0</v>
      </c>
    </row>
    <row r="90" spans="1:6" ht="25.5">
      <c r="A90" s="96">
        <v>82</v>
      </c>
      <c r="B90" s="262" t="s">
        <v>1658</v>
      </c>
      <c r="C90" s="264" t="s">
        <v>510</v>
      </c>
      <c r="D90" s="265">
        <f>760+850</f>
        <v>1610</v>
      </c>
      <c r="E90" s="303">
        <v>0</v>
      </c>
      <c r="F90" s="304">
        <f t="shared" ref="F90:F91" si="3">D90*E90</f>
        <v>0</v>
      </c>
    </row>
    <row r="91" spans="1:6">
      <c r="A91" s="96">
        <v>83</v>
      </c>
      <c r="B91" s="262" t="s">
        <v>1726</v>
      </c>
      <c r="C91" s="101" t="s">
        <v>508</v>
      </c>
      <c r="D91" s="100">
        <v>1</v>
      </c>
      <c r="E91" s="303">
        <v>0</v>
      </c>
      <c r="F91" s="304">
        <f t="shared" si="3"/>
        <v>0</v>
      </c>
    </row>
    <row r="92" spans="1:6" ht="18">
      <c r="A92" s="438" t="s">
        <v>386</v>
      </c>
      <c r="B92" s="438"/>
      <c r="C92" s="438"/>
      <c r="D92" s="438"/>
      <c r="E92" s="438"/>
      <c r="F92" s="122">
        <f>F89+F12+F6</f>
        <v>0</v>
      </c>
    </row>
  </sheetData>
  <mergeCells count="4">
    <mergeCell ref="A1:F1"/>
    <mergeCell ref="A2:F2"/>
    <mergeCell ref="A3:F3"/>
    <mergeCell ref="A92:E9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1B461-2583-4D4D-AA14-E1F80C7EAC9C}">
  <sheetPr>
    <tabColor rgb="FFFF0000"/>
    <pageSetUpPr fitToPage="1"/>
  </sheetPr>
  <dimension ref="A1:G25"/>
  <sheetViews>
    <sheetView zoomScaleNormal="100" zoomScaleSheetLayoutView="100" workbookViewId="0">
      <selection activeCell="A2" sqref="A2:F3"/>
    </sheetView>
  </sheetViews>
  <sheetFormatPr defaultRowHeight="14.25"/>
  <cols>
    <col min="1" max="1" width="3.5703125" style="92" bestFit="1" customWidth="1"/>
    <col min="2" max="2" width="66" style="92" customWidth="1"/>
    <col min="3" max="3" width="7.28515625" style="93" customWidth="1"/>
    <col min="4" max="4" width="8.28515625" style="93" customWidth="1"/>
    <col min="5" max="5" width="12.42578125" style="93" customWidth="1"/>
    <col min="6" max="6" width="17.42578125" style="93" bestFit="1" customWidth="1"/>
    <col min="7" max="16384" width="9.140625" style="92"/>
  </cols>
  <sheetData>
    <row r="1" spans="1:7" ht="23.25" customHeight="1">
      <c r="A1" s="406" t="s">
        <v>387</v>
      </c>
      <c r="B1" s="406"/>
      <c r="C1" s="406"/>
      <c r="D1" s="406"/>
      <c r="E1" s="406"/>
      <c r="F1" s="406"/>
    </row>
    <row r="2" spans="1:7" ht="14.25" customHeight="1">
      <c r="A2" s="451" t="s">
        <v>1779</v>
      </c>
      <c r="B2" s="452"/>
      <c r="C2" s="452"/>
      <c r="D2" s="452"/>
      <c r="E2" s="452"/>
      <c r="F2" s="453"/>
    </row>
    <row r="3" spans="1:7" ht="14.25" customHeight="1">
      <c r="A3" s="454"/>
      <c r="B3" s="455"/>
      <c r="C3" s="455"/>
      <c r="D3" s="455"/>
      <c r="E3" s="455"/>
      <c r="F3" s="456"/>
    </row>
    <row r="4" spans="1:7" ht="18.75" customHeight="1">
      <c r="A4" s="448" t="s">
        <v>532</v>
      </c>
      <c r="B4" s="449"/>
      <c r="C4" s="449"/>
      <c r="D4" s="449"/>
      <c r="E4" s="449"/>
      <c r="F4" s="450"/>
    </row>
    <row r="5" spans="1:7" ht="23.25" customHeight="1">
      <c r="A5" s="109" t="s">
        <v>531</v>
      </c>
      <c r="B5" s="109" t="s">
        <v>530</v>
      </c>
      <c r="C5" s="110" t="s">
        <v>529</v>
      </c>
      <c r="D5" s="110" t="s">
        <v>23</v>
      </c>
      <c r="E5" s="109" t="s">
        <v>24</v>
      </c>
      <c r="F5" s="109" t="s">
        <v>1</v>
      </c>
      <c r="G5" s="102"/>
    </row>
    <row r="6" spans="1:7">
      <c r="A6" s="108">
        <v>1</v>
      </c>
      <c r="B6" s="108">
        <v>2</v>
      </c>
      <c r="C6" s="108">
        <v>3</v>
      </c>
      <c r="D6" s="107">
        <v>4</v>
      </c>
      <c r="E6" s="107">
        <v>5</v>
      </c>
      <c r="F6" s="107">
        <v>6</v>
      </c>
      <c r="G6" s="102"/>
    </row>
    <row r="7" spans="1:7" ht="15">
      <c r="A7" s="99" t="s">
        <v>528</v>
      </c>
      <c r="B7" s="98"/>
      <c r="C7" s="98"/>
      <c r="D7" s="98"/>
      <c r="E7" s="98"/>
      <c r="F7" s="106">
        <f>SUM(F8:F12)</f>
        <v>0</v>
      </c>
      <c r="G7" s="102"/>
    </row>
    <row r="8" spans="1:7" ht="51">
      <c r="A8" s="96">
        <v>1</v>
      </c>
      <c r="B8" s="96" t="s">
        <v>527</v>
      </c>
      <c r="C8" s="101" t="s">
        <v>180</v>
      </c>
      <c r="D8" s="105">
        <f>100+255</f>
        <v>355</v>
      </c>
      <c r="E8" s="306">
        <v>0</v>
      </c>
      <c r="F8" s="305">
        <f>D8*E8</f>
        <v>0</v>
      </c>
      <c r="G8" s="102"/>
    </row>
    <row r="9" spans="1:7" ht="38.25">
      <c r="A9" s="96">
        <v>2</v>
      </c>
      <c r="B9" s="96" t="s">
        <v>526</v>
      </c>
      <c r="C9" s="101" t="s">
        <v>55</v>
      </c>
      <c r="D9" s="100">
        <v>2363</v>
      </c>
      <c r="E9" s="306">
        <v>0</v>
      </c>
      <c r="F9" s="305">
        <f t="shared" ref="F9:F12" si="0">D9*E9</f>
        <v>0</v>
      </c>
      <c r="G9" s="102"/>
    </row>
    <row r="10" spans="1:7" ht="25.5">
      <c r="A10" s="96">
        <v>3</v>
      </c>
      <c r="B10" s="96" t="s">
        <v>525</v>
      </c>
      <c r="C10" s="101" t="s">
        <v>180</v>
      </c>
      <c r="D10" s="100">
        <f>50+54</f>
        <v>104</v>
      </c>
      <c r="E10" s="306">
        <v>0</v>
      </c>
      <c r="F10" s="305">
        <f t="shared" si="0"/>
        <v>0</v>
      </c>
      <c r="G10" s="102"/>
    </row>
    <row r="11" spans="1:7" ht="38.25">
      <c r="A11" s="96">
        <v>4</v>
      </c>
      <c r="B11" s="96" t="s">
        <v>524</v>
      </c>
      <c r="C11" s="101" t="s">
        <v>180</v>
      </c>
      <c r="D11" s="104">
        <f>D8-D10</f>
        <v>251</v>
      </c>
      <c r="E11" s="306">
        <v>0</v>
      </c>
      <c r="F11" s="305">
        <f t="shared" si="0"/>
        <v>0</v>
      </c>
      <c r="G11" s="102"/>
    </row>
    <row r="12" spans="1:7">
      <c r="A12" s="96">
        <v>5</v>
      </c>
      <c r="B12" s="259" t="s">
        <v>523</v>
      </c>
      <c r="C12" s="101" t="s">
        <v>391</v>
      </c>
      <c r="D12" s="95">
        <v>0.54</v>
      </c>
      <c r="E12" s="306">
        <v>0</v>
      </c>
      <c r="F12" s="305">
        <f t="shared" si="0"/>
        <v>0</v>
      </c>
      <c r="G12" s="102"/>
    </row>
    <row r="13" spans="1:7" ht="15">
      <c r="A13" s="99" t="s">
        <v>522</v>
      </c>
      <c r="B13" s="98"/>
      <c r="C13" s="98"/>
      <c r="D13" s="98"/>
      <c r="E13" s="98"/>
      <c r="F13" s="97">
        <f>SUM(F14:F21)</f>
        <v>0</v>
      </c>
      <c r="G13" s="102"/>
    </row>
    <row r="14" spans="1:7" ht="25.5">
      <c r="A14" s="96">
        <v>6</v>
      </c>
      <c r="B14" s="96" t="s">
        <v>521</v>
      </c>
      <c r="C14" s="101" t="s">
        <v>42</v>
      </c>
      <c r="D14" s="263">
        <f>63*5</f>
        <v>315</v>
      </c>
      <c r="E14" s="306">
        <v>0</v>
      </c>
      <c r="F14" s="305">
        <f t="shared" ref="F14:F21" si="1">D14*E14</f>
        <v>0</v>
      </c>
      <c r="G14" s="102"/>
    </row>
    <row r="15" spans="1:7" ht="25.5">
      <c r="A15" s="96">
        <v>7</v>
      </c>
      <c r="B15" s="96" t="s">
        <v>520</v>
      </c>
      <c r="C15" s="101" t="s">
        <v>42</v>
      </c>
      <c r="D15" s="263">
        <v>154</v>
      </c>
      <c r="E15" s="306">
        <v>0</v>
      </c>
      <c r="F15" s="305">
        <f t="shared" si="1"/>
        <v>0</v>
      </c>
      <c r="G15" s="102"/>
    </row>
    <row r="16" spans="1:7" ht="25.5">
      <c r="A16" s="96">
        <v>8</v>
      </c>
      <c r="B16" s="96" t="s">
        <v>519</v>
      </c>
      <c r="C16" s="101" t="s">
        <v>42</v>
      </c>
      <c r="D16" s="263">
        <v>67</v>
      </c>
      <c r="E16" s="306">
        <v>0</v>
      </c>
      <c r="F16" s="305">
        <f t="shared" si="1"/>
        <v>0</v>
      </c>
      <c r="G16" s="102"/>
    </row>
    <row r="17" spans="1:7" ht="102">
      <c r="A17" s="96">
        <v>9</v>
      </c>
      <c r="B17" s="262" t="s">
        <v>518</v>
      </c>
      <c r="C17" s="101" t="s">
        <v>508</v>
      </c>
      <c r="D17" s="263">
        <v>7</v>
      </c>
      <c r="E17" s="306">
        <v>0</v>
      </c>
      <c r="F17" s="305">
        <f t="shared" si="1"/>
        <v>0</v>
      </c>
      <c r="G17" s="102"/>
    </row>
    <row r="18" spans="1:7" ht="102">
      <c r="A18" s="96">
        <v>10</v>
      </c>
      <c r="B18" s="262" t="s">
        <v>517</v>
      </c>
      <c r="C18" s="101" t="s">
        <v>508</v>
      </c>
      <c r="D18" s="263">
        <v>2</v>
      </c>
      <c r="E18" s="306">
        <v>0</v>
      </c>
      <c r="F18" s="305">
        <f t="shared" si="1"/>
        <v>0</v>
      </c>
      <c r="G18" s="102"/>
    </row>
    <row r="19" spans="1:7" ht="102">
      <c r="A19" s="96">
        <v>11</v>
      </c>
      <c r="B19" s="262" t="s">
        <v>516</v>
      </c>
      <c r="C19" s="101" t="s">
        <v>508</v>
      </c>
      <c r="D19" s="263">
        <v>1</v>
      </c>
      <c r="E19" s="306">
        <v>0</v>
      </c>
      <c r="F19" s="305">
        <f t="shared" si="1"/>
        <v>0</v>
      </c>
      <c r="G19" s="102"/>
    </row>
    <row r="20" spans="1:7">
      <c r="A20" s="96">
        <v>12</v>
      </c>
      <c r="B20" s="262" t="s">
        <v>515</v>
      </c>
      <c r="C20" s="101" t="s">
        <v>508</v>
      </c>
      <c r="D20" s="263">
        <v>63</v>
      </c>
      <c r="E20" s="306">
        <v>0</v>
      </c>
      <c r="F20" s="305">
        <f t="shared" si="1"/>
        <v>0</v>
      </c>
      <c r="G20" s="102"/>
    </row>
    <row r="21" spans="1:7" ht="25.5">
      <c r="A21" s="96">
        <v>13</v>
      </c>
      <c r="B21" s="96" t="s">
        <v>514</v>
      </c>
      <c r="C21" s="101" t="s">
        <v>513</v>
      </c>
      <c r="D21" s="100">
        <v>11</v>
      </c>
      <c r="E21" s="306">
        <v>0</v>
      </c>
      <c r="F21" s="305">
        <f t="shared" si="1"/>
        <v>0</v>
      </c>
    </row>
    <row r="22" spans="1:7" ht="23.25" customHeight="1">
      <c r="A22" s="99" t="s">
        <v>512</v>
      </c>
      <c r="B22" s="98"/>
      <c r="C22" s="98"/>
      <c r="D22" s="98"/>
      <c r="E22" s="98"/>
      <c r="F22" s="97">
        <f>SUM(F23:F24)</f>
        <v>0</v>
      </c>
    </row>
    <row r="23" spans="1:7" ht="30" customHeight="1">
      <c r="A23" s="96">
        <v>14</v>
      </c>
      <c r="B23" s="262" t="s">
        <v>511</v>
      </c>
      <c r="C23" s="264" t="s">
        <v>510</v>
      </c>
      <c r="D23" s="265">
        <v>150</v>
      </c>
      <c r="E23" s="306">
        <v>0</v>
      </c>
      <c r="F23" s="305">
        <f t="shared" ref="F23:F24" si="2">D23*E23</f>
        <v>0</v>
      </c>
    </row>
    <row r="24" spans="1:7">
      <c r="A24" s="96">
        <v>15</v>
      </c>
      <c r="B24" s="262" t="s">
        <v>509</v>
      </c>
      <c r="C24" s="264" t="s">
        <v>508</v>
      </c>
      <c r="D24" s="265">
        <v>4</v>
      </c>
      <c r="E24" s="306">
        <v>0</v>
      </c>
      <c r="F24" s="305">
        <f t="shared" si="2"/>
        <v>0</v>
      </c>
    </row>
    <row r="25" spans="1:7" ht="18">
      <c r="A25" s="445" t="s">
        <v>386</v>
      </c>
      <c r="B25" s="446"/>
      <c r="C25" s="446"/>
      <c r="D25" s="446"/>
      <c r="E25" s="447"/>
      <c r="F25" s="94">
        <f>F22+F13+F7</f>
        <v>0</v>
      </c>
    </row>
  </sheetData>
  <mergeCells count="4">
    <mergeCell ref="A25:E25"/>
    <mergeCell ref="A4:F4"/>
    <mergeCell ref="A1:F1"/>
    <mergeCell ref="A2:F3"/>
  </mergeCells>
  <pageMargins left="0.98425196850393704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550C2-AAA2-4514-8C23-5DD92326D5EB}">
  <sheetPr>
    <tabColor rgb="FF00B050"/>
    <pageSetUpPr fitToPage="1"/>
  </sheetPr>
  <dimension ref="A1:F45"/>
  <sheetViews>
    <sheetView zoomScaleNormal="100" zoomScaleSheetLayoutView="100" workbookViewId="0">
      <selection activeCell="A2" sqref="A2:F3"/>
    </sheetView>
  </sheetViews>
  <sheetFormatPr defaultRowHeight="14.25"/>
  <cols>
    <col min="1" max="1" width="5.42578125" style="92" customWidth="1"/>
    <col min="2" max="2" width="65.42578125" style="92" customWidth="1"/>
    <col min="3" max="3" width="7.28515625" style="93" customWidth="1"/>
    <col min="4" max="4" width="8.28515625" style="93" customWidth="1"/>
    <col min="5" max="5" width="12.42578125" style="93" customWidth="1"/>
    <col min="6" max="6" width="17.42578125" style="93" bestFit="1" customWidth="1"/>
    <col min="7" max="16384" width="9.140625" style="92"/>
  </cols>
  <sheetData>
    <row r="1" spans="1:6" ht="24" customHeight="1">
      <c r="A1" s="406" t="s">
        <v>387</v>
      </c>
      <c r="B1" s="406"/>
      <c r="C1" s="406"/>
      <c r="D1" s="406"/>
      <c r="E1" s="406"/>
      <c r="F1" s="406"/>
    </row>
    <row r="2" spans="1:6" ht="24" customHeight="1">
      <c r="A2" s="457" t="s">
        <v>1779</v>
      </c>
      <c r="B2" s="452"/>
      <c r="C2" s="452"/>
      <c r="D2" s="452"/>
      <c r="E2" s="452"/>
      <c r="F2" s="458"/>
    </row>
    <row r="3" spans="1:6" ht="24" customHeight="1">
      <c r="A3" s="457"/>
      <c r="B3" s="452"/>
      <c r="C3" s="452"/>
      <c r="D3" s="452"/>
      <c r="E3" s="452"/>
      <c r="F3" s="458"/>
    </row>
    <row r="4" spans="1:6" ht="18.75" customHeight="1">
      <c r="A4" s="448" t="s">
        <v>551</v>
      </c>
      <c r="B4" s="459"/>
      <c r="C4" s="459"/>
      <c r="D4" s="459"/>
      <c r="E4" s="459"/>
      <c r="F4" s="460"/>
    </row>
    <row r="5" spans="1:6" ht="23.25" customHeight="1">
      <c r="A5" s="109" t="s">
        <v>531</v>
      </c>
      <c r="B5" s="109" t="s">
        <v>530</v>
      </c>
      <c r="C5" s="110" t="s">
        <v>529</v>
      </c>
      <c r="D5" s="110" t="s">
        <v>23</v>
      </c>
      <c r="E5" s="109" t="s">
        <v>24</v>
      </c>
      <c r="F5" s="109" t="s">
        <v>1</v>
      </c>
    </row>
    <row r="6" spans="1:6">
      <c r="A6" s="108">
        <v>1</v>
      </c>
      <c r="B6" s="108">
        <v>2</v>
      </c>
      <c r="C6" s="108">
        <v>3</v>
      </c>
      <c r="D6" s="107">
        <v>4</v>
      </c>
      <c r="E6" s="107">
        <v>5</v>
      </c>
      <c r="F6" s="107">
        <v>6</v>
      </c>
    </row>
    <row r="7" spans="1:6" ht="15">
      <c r="A7" s="99" t="s">
        <v>528</v>
      </c>
      <c r="B7" s="98"/>
      <c r="C7" s="98"/>
      <c r="D7" s="98"/>
      <c r="E7" s="98"/>
      <c r="F7" s="106">
        <f>SUM(F8:F12)</f>
        <v>0</v>
      </c>
    </row>
    <row r="8" spans="1:6" ht="51">
      <c r="A8" s="96">
        <v>1</v>
      </c>
      <c r="B8" s="96" t="s">
        <v>527</v>
      </c>
      <c r="C8" s="101" t="s">
        <v>180</v>
      </c>
      <c r="D8" s="263">
        <v>5426</v>
      </c>
      <c r="E8" s="306">
        <v>0</v>
      </c>
      <c r="F8" s="305">
        <f>D8*E8</f>
        <v>0</v>
      </c>
    </row>
    <row r="9" spans="1:6" ht="38.25">
      <c r="A9" s="96">
        <v>2</v>
      </c>
      <c r="B9" s="96" t="s">
        <v>526</v>
      </c>
      <c r="C9" s="101" t="s">
        <v>55</v>
      </c>
      <c r="D9" s="263">
        <v>13425</v>
      </c>
      <c r="E9" s="306">
        <v>0</v>
      </c>
      <c r="F9" s="305">
        <f t="shared" ref="F9:F12" si="0">D9*E9</f>
        <v>0</v>
      </c>
    </row>
    <row r="10" spans="1:6" ht="25.5">
      <c r="A10" s="96">
        <v>3</v>
      </c>
      <c r="B10" s="96" t="s">
        <v>525</v>
      </c>
      <c r="C10" s="101" t="s">
        <v>180</v>
      </c>
      <c r="D10" s="263">
        <v>1895</v>
      </c>
      <c r="E10" s="306">
        <v>0</v>
      </c>
      <c r="F10" s="305">
        <f t="shared" si="0"/>
        <v>0</v>
      </c>
    </row>
    <row r="11" spans="1:6" ht="38.25">
      <c r="A11" s="96">
        <v>4</v>
      </c>
      <c r="B11" s="96" t="s">
        <v>524</v>
      </c>
      <c r="C11" s="101" t="s">
        <v>180</v>
      </c>
      <c r="D11" s="263">
        <v>3531</v>
      </c>
      <c r="E11" s="306">
        <v>0</v>
      </c>
      <c r="F11" s="305">
        <f t="shared" si="0"/>
        <v>0</v>
      </c>
    </row>
    <row r="12" spans="1:6">
      <c r="A12" s="96">
        <v>5</v>
      </c>
      <c r="B12" s="259" t="s">
        <v>523</v>
      </c>
      <c r="C12" s="101" t="s">
        <v>391</v>
      </c>
      <c r="D12" s="277">
        <v>2.69</v>
      </c>
      <c r="E12" s="306">
        <v>0</v>
      </c>
      <c r="F12" s="305">
        <f t="shared" si="0"/>
        <v>0</v>
      </c>
    </row>
    <row r="13" spans="1:6" ht="15">
      <c r="A13" s="99" t="s">
        <v>522</v>
      </c>
      <c r="B13" s="98"/>
      <c r="C13" s="98"/>
      <c r="D13" s="98"/>
      <c r="E13" s="98"/>
      <c r="F13" s="106">
        <f>SUM(F14:F40)</f>
        <v>0</v>
      </c>
    </row>
    <row r="14" spans="1:6" ht="25.5">
      <c r="A14" s="96">
        <v>6</v>
      </c>
      <c r="B14" s="96" t="s">
        <v>520</v>
      </c>
      <c r="C14" s="101" t="s">
        <v>42</v>
      </c>
      <c r="D14" s="263">
        <v>1060</v>
      </c>
      <c r="E14" s="306">
        <v>0</v>
      </c>
      <c r="F14" s="305">
        <f t="shared" ref="F14:F40" si="1">D14*E14</f>
        <v>0</v>
      </c>
    </row>
    <row r="15" spans="1:6" ht="25.5">
      <c r="A15" s="96">
        <v>7</v>
      </c>
      <c r="B15" s="96" t="s">
        <v>550</v>
      </c>
      <c r="C15" s="101" t="s">
        <v>42</v>
      </c>
      <c r="D15" s="263">
        <v>659</v>
      </c>
      <c r="E15" s="306">
        <v>0</v>
      </c>
      <c r="F15" s="305">
        <f t="shared" si="1"/>
        <v>0</v>
      </c>
    </row>
    <row r="16" spans="1:6" ht="25.5">
      <c r="A16" s="96">
        <v>8</v>
      </c>
      <c r="B16" s="96" t="s">
        <v>1750</v>
      </c>
      <c r="C16" s="101" t="s">
        <v>42</v>
      </c>
      <c r="D16" s="263">
        <v>149</v>
      </c>
      <c r="E16" s="306">
        <v>0</v>
      </c>
      <c r="F16" s="305">
        <f t="shared" si="1"/>
        <v>0</v>
      </c>
    </row>
    <row r="17" spans="1:6" ht="25.5">
      <c r="A17" s="96">
        <v>9</v>
      </c>
      <c r="B17" s="96" t="s">
        <v>1751</v>
      </c>
      <c r="C17" s="101" t="s">
        <v>42</v>
      </c>
      <c r="D17" s="263">
        <v>385</v>
      </c>
      <c r="E17" s="306">
        <v>0</v>
      </c>
      <c r="F17" s="305">
        <f t="shared" si="1"/>
        <v>0</v>
      </c>
    </row>
    <row r="18" spans="1:6" ht="25.5">
      <c r="A18" s="96">
        <v>10</v>
      </c>
      <c r="B18" s="96" t="s">
        <v>1752</v>
      </c>
      <c r="C18" s="101" t="s">
        <v>42</v>
      </c>
      <c r="D18" s="263">
        <v>433</v>
      </c>
      <c r="E18" s="306">
        <v>0</v>
      </c>
      <c r="F18" s="305">
        <f t="shared" si="1"/>
        <v>0</v>
      </c>
    </row>
    <row r="19" spans="1:6" ht="25.5">
      <c r="A19" s="96">
        <v>11</v>
      </c>
      <c r="B19" s="262" t="s">
        <v>549</v>
      </c>
      <c r="C19" s="101" t="s">
        <v>508</v>
      </c>
      <c r="D19" s="263">
        <v>2</v>
      </c>
      <c r="E19" s="306">
        <v>0</v>
      </c>
      <c r="F19" s="305">
        <f t="shared" si="1"/>
        <v>0</v>
      </c>
    </row>
    <row r="20" spans="1:6" ht="114.75">
      <c r="A20" s="96">
        <v>12</v>
      </c>
      <c r="B20" s="262" t="s">
        <v>548</v>
      </c>
      <c r="C20" s="101" t="s">
        <v>508</v>
      </c>
      <c r="D20" s="263">
        <v>20</v>
      </c>
      <c r="E20" s="306">
        <v>0</v>
      </c>
      <c r="F20" s="305">
        <f t="shared" si="1"/>
        <v>0</v>
      </c>
    </row>
    <row r="21" spans="1:6" ht="114.75">
      <c r="A21" s="96">
        <v>13</v>
      </c>
      <c r="B21" s="262" t="s">
        <v>547</v>
      </c>
      <c r="C21" s="101" t="s">
        <v>508</v>
      </c>
      <c r="D21" s="263">
        <v>4</v>
      </c>
      <c r="E21" s="306">
        <v>0</v>
      </c>
      <c r="F21" s="305">
        <f t="shared" si="1"/>
        <v>0</v>
      </c>
    </row>
    <row r="22" spans="1:6" ht="114.75">
      <c r="A22" s="96">
        <v>14</v>
      </c>
      <c r="B22" s="262" t="s">
        <v>546</v>
      </c>
      <c r="C22" s="101" t="s">
        <v>508</v>
      </c>
      <c r="D22" s="263">
        <v>16</v>
      </c>
      <c r="E22" s="306">
        <v>0</v>
      </c>
      <c r="F22" s="305">
        <f t="shared" si="1"/>
        <v>0</v>
      </c>
    </row>
    <row r="23" spans="1:6" ht="114.75">
      <c r="A23" s="278">
        <v>15</v>
      </c>
      <c r="B23" s="279" t="s">
        <v>1753</v>
      </c>
      <c r="C23" s="280" t="s">
        <v>508</v>
      </c>
      <c r="D23" s="281">
        <v>4</v>
      </c>
      <c r="E23" s="306">
        <v>0</v>
      </c>
      <c r="F23" s="305">
        <f t="shared" si="1"/>
        <v>0</v>
      </c>
    </row>
    <row r="24" spans="1:6">
      <c r="A24" s="278">
        <v>16</v>
      </c>
      <c r="B24" s="279" t="s">
        <v>545</v>
      </c>
      <c r="C24" s="280" t="s">
        <v>508</v>
      </c>
      <c r="D24" s="281">
        <v>144</v>
      </c>
      <c r="E24" s="306">
        <v>0</v>
      </c>
      <c r="F24" s="305">
        <f t="shared" si="1"/>
        <v>0</v>
      </c>
    </row>
    <row r="25" spans="1:6" ht="51">
      <c r="A25" s="278">
        <v>17</v>
      </c>
      <c r="B25" s="279" t="s">
        <v>1754</v>
      </c>
      <c r="C25" s="280" t="s">
        <v>508</v>
      </c>
      <c r="D25" s="281">
        <v>2</v>
      </c>
      <c r="E25" s="306">
        <v>0</v>
      </c>
      <c r="F25" s="305">
        <f t="shared" si="1"/>
        <v>0</v>
      </c>
    </row>
    <row r="26" spans="1:6" ht="63.75">
      <c r="A26" s="278">
        <v>18</v>
      </c>
      <c r="B26" s="279" t="s">
        <v>1755</v>
      </c>
      <c r="C26" s="280" t="s">
        <v>508</v>
      </c>
      <c r="D26" s="281">
        <v>46</v>
      </c>
      <c r="E26" s="306">
        <v>0</v>
      </c>
      <c r="F26" s="305">
        <f t="shared" si="1"/>
        <v>0</v>
      </c>
    </row>
    <row r="27" spans="1:6" ht="63.75">
      <c r="A27" s="278">
        <v>19</v>
      </c>
      <c r="B27" s="279" t="s">
        <v>1756</v>
      </c>
      <c r="C27" s="280" t="s">
        <v>508</v>
      </c>
      <c r="D27" s="281">
        <v>1</v>
      </c>
      <c r="E27" s="306">
        <v>0</v>
      </c>
      <c r="F27" s="305">
        <f t="shared" si="1"/>
        <v>0</v>
      </c>
    </row>
    <row r="28" spans="1:6" ht="63.75">
      <c r="A28" s="278">
        <v>20</v>
      </c>
      <c r="B28" s="279" t="s">
        <v>1757</v>
      </c>
      <c r="C28" s="280" t="s">
        <v>508</v>
      </c>
      <c r="D28" s="281">
        <v>141</v>
      </c>
      <c r="E28" s="306">
        <v>0</v>
      </c>
      <c r="F28" s="305">
        <f t="shared" si="1"/>
        <v>0</v>
      </c>
    </row>
    <row r="29" spans="1:6" ht="25.5">
      <c r="A29" s="278">
        <v>21</v>
      </c>
      <c r="B29" s="279" t="s">
        <v>544</v>
      </c>
      <c r="C29" s="280" t="s">
        <v>508</v>
      </c>
      <c r="D29" s="281">
        <v>1</v>
      </c>
      <c r="E29" s="306">
        <v>0</v>
      </c>
      <c r="F29" s="305">
        <f t="shared" si="1"/>
        <v>0</v>
      </c>
    </row>
    <row r="30" spans="1:6" ht="25.5">
      <c r="A30" s="278">
        <v>22</v>
      </c>
      <c r="B30" s="279" t="s">
        <v>543</v>
      </c>
      <c r="C30" s="280" t="s">
        <v>508</v>
      </c>
      <c r="D30" s="281">
        <v>1</v>
      </c>
      <c r="E30" s="306">
        <v>0</v>
      </c>
      <c r="F30" s="305">
        <f t="shared" si="1"/>
        <v>0</v>
      </c>
    </row>
    <row r="31" spans="1:6" ht="38.25">
      <c r="A31" s="278">
        <v>23</v>
      </c>
      <c r="B31" s="279" t="s">
        <v>542</v>
      </c>
      <c r="C31" s="280" t="s">
        <v>508</v>
      </c>
      <c r="D31" s="281">
        <v>1</v>
      </c>
      <c r="E31" s="306">
        <v>0</v>
      </c>
      <c r="F31" s="305">
        <f t="shared" si="1"/>
        <v>0</v>
      </c>
    </row>
    <row r="32" spans="1:6" ht="38.25">
      <c r="A32" s="96">
        <v>24</v>
      </c>
      <c r="B32" s="279" t="s">
        <v>541</v>
      </c>
      <c r="C32" s="101" t="s">
        <v>508</v>
      </c>
      <c r="D32" s="263">
        <v>1</v>
      </c>
      <c r="E32" s="306">
        <v>0</v>
      </c>
      <c r="F32" s="305">
        <f t="shared" si="1"/>
        <v>0</v>
      </c>
    </row>
    <row r="33" spans="1:6" ht="38.25">
      <c r="A33" s="96">
        <v>25</v>
      </c>
      <c r="B33" s="279" t="s">
        <v>540</v>
      </c>
      <c r="C33" s="101" t="s">
        <v>508</v>
      </c>
      <c r="D33" s="263">
        <v>1</v>
      </c>
      <c r="E33" s="306">
        <v>0</v>
      </c>
      <c r="F33" s="305">
        <f t="shared" si="1"/>
        <v>0</v>
      </c>
    </row>
    <row r="34" spans="1:6" ht="25.5">
      <c r="A34" s="96">
        <v>26</v>
      </c>
      <c r="B34" s="279" t="s">
        <v>539</v>
      </c>
      <c r="C34" s="101" t="s">
        <v>508</v>
      </c>
      <c r="D34" s="263">
        <v>1</v>
      </c>
      <c r="E34" s="306">
        <v>0</v>
      </c>
      <c r="F34" s="305">
        <f t="shared" si="1"/>
        <v>0</v>
      </c>
    </row>
    <row r="35" spans="1:6" ht="25.5">
      <c r="A35" s="96">
        <v>27</v>
      </c>
      <c r="B35" s="279" t="s">
        <v>538</v>
      </c>
      <c r="C35" s="101" t="s">
        <v>508</v>
      </c>
      <c r="D35" s="263">
        <v>1</v>
      </c>
      <c r="E35" s="306">
        <v>0</v>
      </c>
      <c r="F35" s="305">
        <f t="shared" si="1"/>
        <v>0</v>
      </c>
    </row>
    <row r="36" spans="1:6" ht="25.5">
      <c r="A36" s="96">
        <v>28</v>
      </c>
      <c r="B36" s="279" t="s">
        <v>537</v>
      </c>
      <c r="C36" s="101" t="s">
        <v>508</v>
      </c>
      <c r="D36" s="263">
        <v>1</v>
      </c>
      <c r="E36" s="306">
        <v>0</v>
      </c>
      <c r="F36" s="305">
        <f t="shared" si="1"/>
        <v>0</v>
      </c>
    </row>
    <row r="37" spans="1:6" ht="25.5">
      <c r="A37" s="96">
        <v>29</v>
      </c>
      <c r="B37" s="279" t="s">
        <v>536</v>
      </c>
      <c r="C37" s="101" t="s">
        <v>508</v>
      </c>
      <c r="D37" s="263">
        <v>1</v>
      </c>
      <c r="E37" s="306">
        <v>0</v>
      </c>
      <c r="F37" s="305">
        <f t="shared" si="1"/>
        <v>0</v>
      </c>
    </row>
    <row r="38" spans="1:6">
      <c r="A38" s="96">
        <v>30</v>
      </c>
      <c r="B38" s="262" t="s">
        <v>535</v>
      </c>
      <c r="C38" s="101" t="s">
        <v>508</v>
      </c>
      <c r="D38" s="263">
        <v>46</v>
      </c>
      <c r="E38" s="306">
        <v>0</v>
      </c>
      <c r="F38" s="305">
        <f t="shared" si="1"/>
        <v>0</v>
      </c>
    </row>
    <row r="39" spans="1:6">
      <c r="A39" s="96">
        <v>31</v>
      </c>
      <c r="B39" s="262" t="s">
        <v>534</v>
      </c>
      <c r="C39" s="101" t="s">
        <v>508</v>
      </c>
      <c r="D39" s="263">
        <v>2</v>
      </c>
      <c r="E39" s="306">
        <v>0</v>
      </c>
      <c r="F39" s="305">
        <f t="shared" si="1"/>
        <v>0</v>
      </c>
    </row>
    <row r="40" spans="1:6" ht="25.5">
      <c r="A40" s="96">
        <v>32</v>
      </c>
      <c r="B40" s="96" t="s">
        <v>514</v>
      </c>
      <c r="C40" s="101" t="s">
        <v>513</v>
      </c>
      <c r="D40" s="263">
        <v>54</v>
      </c>
      <c r="E40" s="306">
        <v>0</v>
      </c>
      <c r="F40" s="305">
        <f t="shared" si="1"/>
        <v>0</v>
      </c>
    </row>
    <row r="41" spans="1:6" ht="15.75">
      <c r="A41" s="99" t="s">
        <v>512</v>
      </c>
      <c r="B41" s="98"/>
      <c r="C41" s="98"/>
      <c r="D41" s="98"/>
      <c r="E41" s="98"/>
      <c r="F41" s="111">
        <f>SUM(F42:F44)</f>
        <v>0</v>
      </c>
    </row>
    <row r="42" spans="1:6">
      <c r="A42" s="96">
        <v>33</v>
      </c>
      <c r="B42" s="262" t="s">
        <v>511</v>
      </c>
      <c r="C42" s="264" t="s">
        <v>510</v>
      </c>
      <c r="D42" s="265">
        <v>500</v>
      </c>
      <c r="E42" s="306">
        <v>0</v>
      </c>
      <c r="F42" s="305">
        <f t="shared" ref="F42:F44" si="2">D42*E42</f>
        <v>0</v>
      </c>
    </row>
    <row r="43" spans="1:6">
      <c r="A43" s="96">
        <v>34</v>
      </c>
      <c r="B43" s="262" t="s">
        <v>509</v>
      </c>
      <c r="C43" s="264" t="s">
        <v>508</v>
      </c>
      <c r="D43" s="281">
        <v>20</v>
      </c>
      <c r="E43" s="306">
        <v>0</v>
      </c>
      <c r="F43" s="305">
        <f t="shared" si="2"/>
        <v>0</v>
      </c>
    </row>
    <row r="44" spans="1:6">
      <c r="A44" s="96">
        <v>35</v>
      </c>
      <c r="B44" s="262" t="s">
        <v>533</v>
      </c>
      <c r="C44" s="101" t="s">
        <v>508</v>
      </c>
      <c r="D44" s="281">
        <v>40</v>
      </c>
      <c r="E44" s="306">
        <v>0</v>
      </c>
      <c r="F44" s="305">
        <f t="shared" si="2"/>
        <v>0</v>
      </c>
    </row>
    <row r="45" spans="1:6" ht="18">
      <c r="A45" s="438" t="s">
        <v>386</v>
      </c>
      <c r="B45" s="438"/>
      <c r="C45" s="438"/>
      <c r="D45" s="438"/>
      <c r="E45" s="438"/>
      <c r="F45" s="111">
        <f>F41+F13+F7</f>
        <v>0</v>
      </c>
    </row>
  </sheetData>
  <mergeCells count="4">
    <mergeCell ref="A1:F1"/>
    <mergeCell ref="A2:F3"/>
    <mergeCell ref="A4:F4"/>
    <mergeCell ref="A45:E45"/>
  </mergeCells>
  <pageMargins left="0.98425196850393704" right="0.51181102362204722" top="0.39370078740157483" bottom="0.39370078740157483" header="0.31496062992125984" footer="0.31496062992125984"/>
  <pageSetup paperSize="9" scale="7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62BFE-49BC-4503-ABAB-11D52FB3C46A}">
  <sheetPr>
    <tabColor rgb="FFFFC000"/>
    <pageSetUpPr fitToPage="1"/>
  </sheetPr>
  <dimension ref="A1:G25"/>
  <sheetViews>
    <sheetView zoomScaleNormal="100" zoomScaleSheetLayoutView="100" workbookViewId="0">
      <selection activeCell="A2" sqref="A2:F3"/>
    </sheetView>
  </sheetViews>
  <sheetFormatPr defaultRowHeight="14.25"/>
  <cols>
    <col min="1" max="1" width="3.5703125" style="92" bestFit="1" customWidth="1"/>
    <col min="2" max="2" width="66.5703125" style="92" customWidth="1"/>
    <col min="3" max="3" width="7.28515625" style="93" customWidth="1"/>
    <col min="4" max="4" width="8.28515625" style="93" customWidth="1"/>
    <col min="5" max="5" width="12.42578125" style="93" customWidth="1"/>
    <col min="6" max="6" width="17.42578125" style="93" bestFit="1" customWidth="1"/>
    <col min="7" max="16384" width="9.140625" style="92"/>
  </cols>
  <sheetData>
    <row r="1" spans="1:7" ht="23.25" customHeight="1">
      <c r="A1" s="406" t="s">
        <v>1763</v>
      </c>
      <c r="B1" s="406"/>
      <c r="C1" s="406"/>
      <c r="D1" s="406"/>
      <c r="E1" s="406"/>
      <c r="F1" s="406"/>
    </row>
    <row r="2" spans="1:7" ht="14.25" customHeight="1">
      <c r="A2" s="457" t="s">
        <v>1779</v>
      </c>
      <c r="B2" s="452"/>
      <c r="C2" s="452"/>
      <c r="D2" s="452"/>
      <c r="E2" s="452"/>
      <c r="F2" s="458"/>
    </row>
    <row r="3" spans="1:7" ht="14.25" customHeight="1">
      <c r="A3" s="457"/>
      <c r="B3" s="452"/>
      <c r="C3" s="452"/>
      <c r="D3" s="452"/>
      <c r="E3" s="452"/>
      <c r="F3" s="458"/>
    </row>
    <row r="4" spans="1:7" ht="18.75" customHeight="1">
      <c r="A4" s="448" t="s">
        <v>555</v>
      </c>
      <c r="B4" s="449"/>
      <c r="C4" s="449"/>
      <c r="D4" s="449"/>
      <c r="E4" s="449"/>
      <c r="F4" s="450"/>
    </row>
    <row r="5" spans="1:7" ht="23.25" customHeight="1">
      <c r="A5" s="109" t="s">
        <v>531</v>
      </c>
      <c r="B5" s="109" t="s">
        <v>530</v>
      </c>
      <c r="C5" s="110" t="s">
        <v>529</v>
      </c>
      <c r="D5" s="110" t="s">
        <v>23</v>
      </c>
      <c r="E5" s="109" t="s">
        <v>24</v>
      </c>
      <c r="F5" s="109" t="s">
        <v>1</v>
      </c>
      <c r="G5" s="102"/>
    </row>
    <row r="6" spans="1:7">
      <c r="A6" s="108">
        <v>1</v>
      </c>
      <c r="B6" s="108">
        <v>2</v>
      </c>
      <c r="C6" s="108">
        <v>3</v>
      </c>
      <c r="D6" s="107">
        <v>4</v>
      </c>
      <c r="E6" s="107">
        <v>5</v>
      </c>
      <c r="F6" s="107">
        <v>6</v>
      </c>
      <c r="G6" s="102"/>
    </row>
    <row r="7" spans="1:7" ht="15">
      <c r="A7" s="99" t="s">
        <v>528</v>
      </c>
      <c r="B7" s="98"/>
      <c r="C7" s="98"/>
      <c r="D7" s="98"/>
      <c r="E7" s="98"/>
      <c r="F7" s="106">
        <f>SUM(F8:F12)</f>
        <v>0</v>
      </c>
      <c r="G7" s="102"/>
    </row>
    <row r="8" spans="1:7" ht="51">
      <c r="A8" s="96">
        <v>1</v>
      </c>
      <c r="B8" s="96" t="s">
        <v>527</v>
      </c>
      <c r="C8" s="101" t="s">
        <v>180</v>
      </c>
      <c r="D8" s="105">
        <v>2478</v>
      </c>
      <c r="E8" s="306">
        <v>0</v>
      </c>
      <c r="F8" s="305">
        <f>D8*E8</f>
        <v>0</v>
      </c>
      <c r="G8" s="102"/>
    </row>
    <row r="9" spans="1:7" ht="38.25">
      <c r="A9" s="96">
        <v>2</v>
      </c>
      <c r="B9" s="96" t="s">
        <v>526</v>
      </c>
      <c r="C9" s="101" t="s">
        <v>55</v>
      </c>
      <c r="D9" s="100">
        <v>2360</v>
      </c>
      <c r="E9" s="306">
        <v>0</v>
      </c>
      <c r="F9" s="305">
        <f t="shared" ref="F9:F12" si="0">D9*E9</f>
        <v>0</v>
      </c>
      <c r="G9" s="102"/>
    </row>
    <row r="10" spans="1:7" ht="25.5">
      <c r="A10" s="96">
        <v>3</v>
      </c>
      <c r="B10" s="96" t="s">
        <v>525</v>
      </c>
      <c r="C10" s="101" t="s">
        <v>180</v>
      </c>
      <c r="D10" s="100">
        <v>733</v>
      </c>
      <c r="E10" s="306">
        <v>0</v>
      </c>
      <c r="F10" s="305">
        <f t="shared" si="0"/>
        <v>0</v>
      </c>
      <c r="G10" s="102"/>
    </row>
    <row r="11" spans="1:7" ht="38.25">
      <c r="A11" s="96">
        <v>4</v>
      </c>
      <c r="B11" s="96" t="s">
        <v>524</v>
      </c>
      <c r="C11" s="101" t="s">
        <v>180</v>
      </c>
      <c r="D11" s="104">
        <f>D8-D10</f>
        <v>1745</v>
      </c>
      <c r="E11" s="306">
        <v>0</v>
      </c>
      <c r="F11" s="305">
        <f t="shared" si="0"/>
        <v>0</v>
      </c>
      <c r="G11" s="102"/>
    </row>
    <row r="12" spans="1:7">
      <c r="A12" s="96">
        <v>5</v>
      </c>
      <c r="B12" s="259" t="s">
        <v>523</v>
      </c>
      <c r="C12" s="101" t="s">
        <v>391</v>
      </c>
      <c r="D12" s="95">
        <v>0.31</v>
      </c>
      <c r="E12" s="306">
        <v>0</v>
      </c>
      <c r="F12" s="305">
        <f t="shared" si="0"/>
        <v>0</v>
      </c>
      <c r="G12" s="102"/>
    </row>
    <row r="13" spans="1:7" ht="15">
      <c r="A13" s="99" t="s">
        <v>522</v>
      </c>
      <c r="B13" s="98"/>
      <c r="C13" s="98"/>
      <c r="D13" s="98"/>
      <c r="E13" s="98"/>
      <c r="F13" s="106">
        <f>SUM(F14:F21)</f>
        <v>0</v>
      </c>
      <c r="G13" s="102"/>
    </row>
    <row r="14" spans="1:7" ht="25.5">
      <c r="A14" s="96">
        <v>6</v>
      </c>
      <c r="B14" s="96" t="s">
        <v>554</v>
      </c>
      <c r="C14" s="101" t="s">
        <v>42</v>
      </c>
      <c r="D14" s="263">
        <v>313</v>
      </c>
      <c r="E14" s="306">
        <v>0</v>
      </c>
      <c r="F14" s="305">
        <f t="shared" ref="F14:F21" si="1">D14*E14</f>
        <v>0</v>
      </c>
      <c r="G14" s="102"/>
    </row>
    <row r="15" spans="1:7" ht="25.5">
      <c r="A15" s="96">
        <v>7</v>
      </c>
      <c r="B15" s="96" t="s">
        <v>1758</v>
      </c>
      <c r="C15" s="101" t="s">
        <v>42</v>
      </c>
      <c r="D15" s="263">
        <v>93</v>
      </c>
      <c r="E15" s="306">
        <v>0</v>
      </c>
      <c r="F15" s="305">
        <f t="shared" si="1"/>
        <v>0</v>
      </c>
      <c r="G15" s="102"/>
    </row>
    <row r="16" spans="1:7" ht="25.5">
      <c r="A16" s="96">
        <v>8</v>
      </c>
      <c r="B16" s="96" t="s">
        <v>1751</v>
      </c>
      <c r="C16" s="101" t="s">
        <v>42</v>
      </c>
      <c r="D16" s="263">
        <v>67</v>
      </c>
      <c r="E16" s="306">
        <v>0</v>
      </c>
      <c r="F16" s="305">
        <f t="shared" si="1"/>
        <v>0</v>
      </c>
      <c r="G16" s="102"/>
    </row>
    <row r="17" spans="1:7" ht="102">
      <c r="A17" s="96">
        <v>9</v>
      </c>
      <c r="B17" s="262" t="s">
        <v>517</v>
      </c>
      <c r="C17" s="101" t="s">
        <v>508</v>
      </c>
      <c r="D17" s="263">
        <v>16</v>
      </c>
      <c r="E17" s="306">
        <v>0</v>
      </c>
      <c r="F17" s="305">
        <f t="shared" si="1"/>
        <v>0</v>
      </c>
      <c r="G17" s="102"/>
    </row>
    <row r="18" spans="1:7" ht="102">
      <c r="A18" s="96">
        <v>10</v>
      </c>
      <c r="B18" s="262" t="s">
        <v>553</v>
      </c>
      <c r="C18" s="101" t="s">
        <v>508</v>
      </c>
      <c r="D18" s="263">
        <v>2</v>
      </c>
      <c r="E18" s="306">
        <v>0</v>
      </c>
      <c r="F18" s="305">
        <f t="shared" si="1"/>
        <v>0</v>
      </c>
      <c r="G18" s="102"/>
    </row>
    <row r="19" spans="1:7">
      <c r="A19" s="96">
        <v>11</v>
      </c>
      <c r="B19" s="262" t="s">
        <v>552</v>
      </c>
      <c r="C19" s="101" t="s">
        <v>508</v>
      </c>
      <c r="D19" s="263">
        <v>63</v>
      </c>
      <c r="E19" s="306">
        <v>0</v>
      </c>
      <c r="F19" s="305">
        <f t="shared" si="1"/>
        <v>0</v>
      </c>
      <c r="G19" s="102"/>
    </row>
    <row r="20" spans="1:7" ht="25.5">
      <c r="A20" s="96">
        <v>12</v>
      </c>
      <c r="B20" s="262" t="s">
        <v>1759</v>
      </c>
      <c r="C20" s="101" t="s">
        <v>42</v>
      </c>
      <c r="D20" s="100">
        <v>40</v>
      </c>
      <c r="E20" s="306">
        <v>0</v>
      </c>
      <c r="F20" s="305">
        <f t="shared" si="1"/>
        <v>0</v>
      </c>
    </row>
    <row r="21" spans="1:7" ht="25.5">
      <c r="A21" s="96">
        <v>13</v>
      </c>
      <c r="B21" s="96" t="s">
        <v>514</v>
      </c>
      <c r="C21" s="101" t="s">
        <v>513</v>
      </c>
      <c r="D21" s="265">
        <v>10</v>
      </c>
      <c r="E21" s="306">
        <v>0</v>
      </c>
      <c r="F21" s="305">
        <f t="shared" si="1"/>
        <v>0</v>
      </c>
    </row>
    <row r="22" spans="1:7" ht="15.75">
      <c r="A22" s="98" t="s">
        <v>512</v>
      </c>
      <c r="B22" s="98"/>
      <c r="C22" s="98"/>
      <c r="D22" s="98"/>
      <c r="E22" s="98"/>
      <c r="F22" s="111">
        <f>SUM(F23:F24)</f>
        <v>0</v>
      </c>
    </row>
    <row r="23" spans="1:7">
      <c r="A23" s="96">
        <v>14</v>
      </c>
      <c r="B23" s="262" t="s">
        <v>511</v>
      </c>
      <c r="C23" s="264" t="s">
        <v>510</v>
      </c>
      <c r="D23" s="265">
        <v>350</v>
      </c>
      <c r="E23" s="306">
        <v>0</v>
      </c>
      <c r="F23" s="305">
        <f t="shared" ref="F23:F24" si="2">D23*E23</f>
        <v>0</v>
      </c>
    </row>
    <row r="24" spans="1:7">
      <c r="A24" s="96">
        <v>15</v>
      </c>
      <c r="B24" s="262" t="s">
        <v>509</v>
      </c>
      <c r="C24" s="264" t="s">
        <v>508</v>
      </c>
      <c r="D24" s="265">
        <v>30</v>
      </c>
      <c r="E24" s="306">
        <v>0</v>
      </c>
      <c r="F24" s="305">
        <f t="shared" si="2"/>
        <v>0</v>
      </c>
    </row>
    <row r="25" spans="1:7" ht="18">
      <c r="A25" s="445" t="s">
        <v>386</v>
      </c>
      <c r="B25" s="446"/>
      <c r="C25" s="446"/>
      <c r="D25" s="446"/>
      <c r="E25" s="447"/>
      <c r="F25" s="111">
        <f>F22+F13+F7</f>
        <v>0</v>
      </c>
    </row>
  </sheetData>
  <mergeCells count="4">
    <mergeCell ref="A4:F4"/>
    <mergeCell ref="A25:E25"/>
    <mergeCell ref="A1:F1"/>
    <mergeCell ref="A2:F3"/>
  </mergeCells>
  <pageMargins left="0.98425196850393704" right="0.39370078740157483" top="0.39370078740157483" bottom="0.39370078740157483" header="0.31496062992125984" footer="0.31496062992125984"/>
  <pageSetup paperSize="9" scale="7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54713-633E-4922-B0DC-7BE4486B07AC}">
  <sheetPr>
    <tabColor rgb="FF00B0F0"/>
    <pageSetUpPr fitToPage="1"/>
  </sheetPr>
  <dimension ref="A1:G39"/>
  <sheetViews>
    <sheetView zoomScaleNormal="100" zoomScaleSheetLayoutView="100" workbookViewId="0">
      <selection activeCell="A2" sqref="A2:F3"/>
    </sheetView>
  </sheetViews>
  <sheetFormatPr defaultRowHeight="14.25"/>
  <cols>
    <col min="1" max="1" width="3.5703125" style="92" bestFit="1" customWidth="1"/>
    <col min="2" max="2" width="66.42578125" style="92" customWidth="1"/>
    <col min="3" max="3" width="7.28515625" style="93" customWidth="1"/>
    <col min="4" max="4" width="8.28515625" style="93" customWidth="1"/>
    <col min="5" max="5" width="12.28515625" style="93" bestFit="1" customWidth="1"/>
    <col min="6" max="6" width="18.5703125" style="93" bestFit="1" customWidth="1"/>
    <col min="7" max="16384" width="9.140625" style="92"/>
  </cols>
  <sheetData>
    <row r="1" spans="1:7" ht="23.25" customHeight="1">
      <c r="A1" s="406" t="s">
        <v>387</v>
      </c>
      <c r="B1" s="406"/>
      <c r="C1" s="406"/>
      <c r="D1" s="406"/>
      <c r="E1" s="406"/>
      <c r="F1" s="406"/>
    </row>
    <row r="2" spans="1:7" ht="14.25" customHeight="1">
      <c r="A2" s="451" t="s">
        <v>1779</v>
      </c>
      <c r="B2" s="452"/>
      <c r="C2" s="452"/>
      <c r="D2" s="452"/>
      <c r="E2" s="452"/>
      <c r="F2" s="453"/>
    </row>
    <row r="3" spans="1:7" ht="14.25" customHeight="1">
      <c r="A3" s="454"/>
      <c r="B3" s="455"/>
      <c r="C3" s="455"/>
      <c r="D3" s="455"/>
      <c r="E3" s="455"/>
      <c r="F3" s="456"/>
    </row>
    <row r="4" spans="1:7" ht="18.75" customHeight="1">
      <c r="A4" s="448" t="s">
        <v>681</v>
      </c>
      <c r="B4" s="459"/>
      <c r="C4" s="459"/>
      <c r="D4" s="459"/>
      <c r="E4" s="459"/>
      <c r="F4" s="460"/>
    </row>
    <row r="5" spans="1:7" ht="23.25" customHeight="1">
      <c r="A5" s="109" t="s">
        <v>531</v>
      </c>
      <c r="B5" s="109" t="s">
        <v>530</v>
      </c>
      <c r="C5" s="110" t="s">
        <v>529</v>
      </c>
      <c r="D5" s="110" t="s">
        <v>23</v>
      </c>
      <c r="E5" s="109" t="s">
        <v>24</v>
      </c>
      <c r="F5" s="109" t="s">
        <v>1</v>
      </c>
      <c r="G5" s="102"/>
    </row>
    <row r="6" spans="1:7">
      <c r="A6" s="108">
        <v>1</v>
      </c>
      <c r="B6" s="108">
        <v>2</v>
      </c>
      <c r="C6" s="108">
        <v>3</v>
      </c>
      <c r="D6" s="107">
        <v>4</v>
      </c>
      <c r="E6" s="107">
        <v>5</v>
      </c>
      <c r="F6" s="107">
        <v>6</v>
      </c>
      <c r="G6" s="102"/>
    </row>
    <row r="7" spans="1:7" ht="15">
      <c r="A7" s="99" t="s">
        <v>528</v>
      </c>
      <c r="B7" s="98"/>
      <c r="C7" s="98"/>
      <c r="D7" s="98"/>
      <c r="E7" s="125"/>
      <c r="F7" s="124">
        <f>SUM(F8:F12)</f>
        <v>0</v>
      </c>
      <c r="G7" s="102"/>
    </row>
    <row r="8" spans="1:7" ht="51">
      <c r="A8" s="96">
        <v>1</v>
      </c>
      <c r="B8" s="96" t="s">
        <v>527</v>
      </c>
      <c r="C8" s="101" t="s">
        <v>180</v>
      </c>
      <c r="D8" s="105">
        <v>1362</v>
      </c>
      <c r="E8" s="303">
        <v>0</v>
      </c>
      <c r="F8" s="304">
        <f>D8*E8</f>
        <v>0</v>
      </c>
      <c r="G8" s="102"/>
    </row>
    <row r="9" spans="1:7" ht="38.25">
      <c r="A9" s="96">
        <v>2</v>
      </c>
      <c r="B9" s="96" t="s">
        <v>526</v>
      </c>
      <c r="C9" s="101" t="s">
        <v>55</v>
      </c>
      <c r="D9" s="100">
        <v>7268</v>
      </c>
      <c r="E9" s="303">
        <v>0</v>
      </c>
      <c r="F9" s="304">
        <f t="shared" ref="F9:F12" si="0">D9*E9</f>
        <v>0</v>
      </c>
      <c r="G9" s="102"/>
    </row>
    <row r="10" spans="1:7" ht="25.5">
      <c r="A10" s="96">
        <v>3</v>
      </c>
      <c r="B10" s="96" t="s">
        <v>680</v>
      </c>
      <c r="C10" s="101" t="s">
        <v>180</v>
      </c>
      <c r="D10" s="100">
        <v>419</v>
      </c>
      <c r="E10" s="303">
        <v>0</v>
      </c>
      <c r="F10" s="304">
        <f t="shared" si="0"/>
        <v>0</v>
      </c>
      <c r="G10" s="102"/>
    </row>
    <row r="11" spans="1:7" ht="38.25">
      <c r="A11" s="96">
        <v>4</v>
      </c>
      <c r="B11" s="96" t="s">
        <v>524</v>
      </c>
      <c r="C11" s="101" t="s">
        <v>180</v>
      </c>
      <c r="D11" s="104">
        <f>D8-D10</f>
        <v>943</v>
      </c>
      <c r="E11" s="303">
        <v>0</v>
      </c>
      <c r="F11" s="304">
        <f t="shared" si="0"/>
        <v>0</v>
      </c>
      <c r="G11" s="102"/>
    </row>
    <row r="12" spans="1:7">
      <c r="A12" s="96">
        <v>5</v>
      </c>
      <c r="B12" s="259" t="s">
        <v>523</v>
      </c>
      <c r="C12" s="101" t="s">
        <v>391</v>
      </c>
      <c r="D12" s="95">
        <v>1.45</v>
      </c>
      <c r="E12" s="303">
        <v>0</v>
      </c>
      <c r="F12" s="304">
        <f t="shared" si="0"/>
        <v>0</v>
      </c>
      <c r="G12" s="102"/>
    </row>
    <row r="13" spans="1:7" ht="15">
      <c r="A13" s="99" t="s">
        <v>522</v>
      </c>
      <c r="B13" s="98"/>
      <c r="C13" s="98"/>
      <c r="D13" s="98"/>
      <c r="E13" s="125"/>
      <c r="F13" s="124">
        <f>SUM(F14:F35)</f>
        <v>0</v>
      </c>
      <c r="G13" s="102"/>
    </row>
    <row r="14" spans="1:7" ht="38.25">
      <c r="A14" s="96">
        <v>6</v>
      </c>
      <c r="B14" s="96" t="s">
        <v>679</v>
      </c>
      <c r="C14" s="101" t="s">
        <v>42</v>
      </c>
      <c r="D14" s="260">
        <v>500</v>
      </c>
      <c r="E14" s="303">
        <v>0</v>
      </c>
      <c r="F14" s="304">
        <f t="shared" ref="F14:F35" si="1">D14*E14</f>
        <v>0</v>
      </c>
      <c r="G14" s="102"/>
    </row>
    <row r="15" spans="1:7" ht="38.25">
      <c r="A15" s="96">
        <v>7</v>
      </c>
      <c r="B15" s="96" t="s">
        <v>678</v>
      </c>
      <c r="C15" s="101" t="s">
        <v>42</v>
      </c>
      <c r="D15" s="260">
        <f>8*5</f>
        <v>40</v>
      </c>
      <c r="E15" s="303">
        <v>0</v>
      </c>
      <c r="F15" s="304">
        <f t="shared" si="1"/>
        <v>0</v>
      </c>
      <c r="G15" s="102"/>
    </row>
    <row r="16" spans="1:7" ht="38.25">
      <c r="A16" s="96">
        <v>8</v>
      </c>
      <c r="B16" s="96" t="s">
        <v>677</v>
      </c>
      <c r="C16" s="101" t="s">
        <v>42</v>
      </c>
      <c r="D16" s="260">
        <v>700</v>
      </c>
      <c r="E16" s="303">
        <v>0</v>
      </c>
      <c r="F16" s="304">
        <f t="shared" si="1"/>
        <v>0</v>
      </c>
      <c r="G16" s="102"/>
    </row>
    <row r="17" spans="1:7" ht="38.25">
      <c r="A17" s="96">
        <v>9</v>
      </c>
      <c r="B17" s="96" t="s">
        <v>676</v>
      </c>
      <c r="C17" s="101" t="s">
        <v>42</v>
      </c>
      <c r="D17" s="260">
        <v>22</v>
      </c>
      <c r="E17" s="303">
        <v>0</v>
      </c>
      <c r="F17" s="304">
        <f t="shared" si="1"/>
        <v>0</v>
      </c>
      <c r="G17" s="102"/>
    </row>
    <row r="18" spans="1:7" ht="38.25">
      <c r="A18" s="96">
        <v>10</v>
      </c>
      <c r="B18" s="96" t="s">
        <v>675</v>
      </c>
      <c r="C18" s="101" t="s">
        <v>42</v>
      </c>
      <c r="D18" s="260">
        <v>151.5</v>
      </c>
      <c r="E18" s="303">
        <v>0</v>
      </c>
      <c r="F18" s="304">
        <f t="shared" si="1"/>
        <v>0</v>
      </c>
      <c r="G18" s="102"/>
    </row>
    <row r="19" spans="1:7" ht="25.5">
      <c r="A19" s="96">
        <v>11</v>
      </c>
      <c r="B19" s="96" t="s">
        <v>674</v>
      </c>
      <c r="C19" s="101" t="s">
        <v>42</v>
      </c>
      <c r="D19" s="260">
        <v>40</v>
      </c>
      <c r="E19" s="303">
        <v>0</v>
      </c>
      <c r="F19" s="304">
        <f t="shared" si="1"/>
        <v>0</v>
      </c>
      <c r="G19" s="102"/>
    </row>
    <row r="20" spans="1:7">
      <c r="A20" s="96">
        <v>12</v>
      </c>
      <c r="B20" s="96" t="s">
        <v>673</v>
      </c>
      <c r="C20" s="101" t="s">
        <v>508</v>
      </c>
      <c r="D20" s="263">
        <v>2</v>
      </c>
      <c r="E20" s="303">
        <v>0</v>
      </c>
      <c r="F20" s="304">
        <f t="shared" si="1"/>
        <v>0</v>
      </c>
      <c r="G20" s="102"/>
    </row>
    <row r="21" spans="1:7" ht="51">
      <c r="A21" s="96">
        <v>13</v>
      </c>
      <c r="B21" s="262" t="s">
        <v>672</v>
      </c>
      <c r="C21" s="101" t="s">
        <v>508</v>
      </c>
      <c r="D21" s="263">
        <v>8</v>
      </c>
      <c r="E21" s="303">
        <v>0</v>
      </c>
      <c r="F21" s="304">
        <f t="shared" si="1"/>
        <v>0</v>
      </c>
      <c r="G21" s="102"/>
    </row>
    <row r="22" spans="1:7" ht="51">
      <c r="A22" s="96">
        <v>14</v>
      </c>
      <c r="B22" s="262" t="s">
        <v>671</v>
      </c>
      <c r="C22" s="101" t="s">
        <v>508</v>
      </c>
      <c r="D22" s="263">
        <v>16</v>
      </c>
      <c r="E22" s="303">
        <v>0</v>
      </c>
      <c r="F22" s="304">
        <f t="shared" si="1"/>
        <v>0</v>
      </c>
      <c r="G22" s="102"/>
    </row>
    <row r="23" spans="1:7" ht="51">
      <c r="A23" s="96">
        <v>15</v>
      </c>
      <c r="B23" s="262" t="s">
        <v>670</v>
      </c>
      <c r="C23" s="101" t="s">
        <v>508</v>
      </c>
      <c r="D23" s="263">
        <v>1</v>
      </c>
      <c r="E23" s="303">
        <v>0</v>
      </c>
      <c r="F23" s="304">
        <f t="shared" si="1"/>
        <v>0</v>
      </c>
      <c r="G23" s="102"/>
    </row>
    <row r="24" spans="1:7" ht="51">
      <c r="A24" s="96">
        <v>16</v>
      </c>
      <c r="B24" s="262" t="s">
        <v>669</v>
      </c>
      <c r="C24" s="101" t="s">
        <v>508</v>
      </c>
      <c r="D24" s="263">
        <v>1</v>
      </c>
      <c r="E24" s="303">
        <v>0</v>
      </c>
      <c r="F24" s="304">
        <f t="shared" si="1"/>
        <v>0</v>
      </c>
      <c r="G24" s="102"/>
    </row>
    <row r="25" spans="1:7" ht="38.25">
      <c r="A25" s="96">
        <v>17</v>
      </c>
      <c r="B25" s="262" t="s">
        <v>668</v>
      </c>
      <c r="C25" s="101" t="s">
        <v>508</v>
      </c>
      <c r="D25" s="263">
        <v>100</v>
      </c>
      <c r="E25" s="303">
        <v>0</v>
      </c>
      <c r="F25" s="304">
        <f t="shared" si="1"/>
        <v>0</v>
      </c>
      <c r="G25" s="102"/>
    </row>
    <row r="26" spans="1:7" ht="38.25">
      <c r="A26" s="96">
        <v>18</v>
      </c>
      <c r="B26" s="262" t="s">
        <v>667</v>
      </c>
      <c r="C26" s="101" t="s">
        <v>508</v>
      </c>
      <c r="D26" s="263">
        <v>8</v>
      </c>
      <c r="E26" s="303">
        <v>0</v>
      </c>
      <c r="F26" s="304">
        <f t="shared" si="1"/>
        <v>0</v>
      </c>
      <c r="G26" s="102"/>
    </row>
    <row r="27" spans="1:7" ht="25.5">
      <c r="A27" s="96">
        <v>19</v>
      </c>
      <c r="B27" s="262" t="s">
        <v>666</v>
      </c>
      <c r="C27" s="101" t="s">
        <v>508</v>
      </c>
      <c r="D27" s="263">
        <v>8</v>
      </c>
      <c r="E27" s="303">
        <v>0</v>
      </c>
      <c r="F27" s="304">
        <f t="shared" si="1"/>
        <v>0</v>
      </c>
      <c r="G27" s="102"/>
    </row>
    <row r="28" spans="1:7" ht="25.5">
      <c r="A28" s="96">
        <v>20</v>
      </c>
      <c r="B28" s="262" t="s">
        <v>665</v>
      </c>
      <c r="C28" s="101" t="s">
        <v>508</v>
      </c>
      <c r="D28" s="263">
        <v>6</v>
      </c>
      <c r="E28" s="303">
        <v>0</v>
      </c>
      <c r="F28" s="304">
        <f t="shared" si="1"/>
        <v>0</v>
      </c>
      <c r="G28" s="102"/>
    </row>
    <row r="29" spans="1:7" ht="25.5">
      <c r="A29" s="96">
        <v>21</v>
      </c>
      <c r="B29" s="262" t="s">
        <v>664</v>
      </c>
      <c r="C29" s="101" t="s">
        <v>508</v>
      </c>
      <c r="D29" s="263">
        <v>3</v>
      </c>
      <c r="E29" s="303">
        <v>0</v>
      </c>
      <c r="F29" s="304">
        <f t="shared" si="1"/>
        <v>0</v>
      </c>
      <c r="G29" s="102"/>
    </row>
    <row r="30" spans="1:7" ht="25.5">
      <c r="A30" s="96">
        <v>22</v>
      </c>
      <c r="B30" s="262" t="s">
        <v>663</v>
      </c>
      <c r="C30" s="101" t="s">
        <v>508</v>
      </c>
      <c r="D30" s="263">
        <f>D21</f>
        <v>8</v>
      </c>
      <c r="E30" s="303">
        <v>0</v>
      </c>
      <c r="F30" s="304">
        <f t="shared" si="1"/>
        <v>0</v>
      </c>
      <c r="G30" s="102"/>
    </row>
    <row r="31" spans="1:7" ht="25.5">
      <c r="A31" s="96">
        <v>23</v>
      </c>
      <c r="B31" s="262" t="s">
        <v>662</v>
      </c>
      <c r="C31" s="101" t="s">
        <v>508</v>
      </c>
      <c r="D31" s="263">
        <v>1</v>
      </c>
      <c r="E31" s="303">
        <v>0</v>
      </c>
      <c r="F31" s="304">
        <f t="shared" si="1"/>
        <v>0</v>
      </c>
      <c r="G31" s="102"/>
    </row>
    <row r="32" spans="1:7">
      <c r="A32" s="96">
        <v>24</v>
      </c>
      <c r="B32" s="262" t="s">
        <v>661</v>
      </c>
      <c r="C32" s="101" t="s">
        <v>508</v>
      </c>
      <c r="D32" s="263">
        <v>100</v>
      </c>
      <c r="E32" s="303">
        <v>0</v>
      </c>
      <c r="F32" s="304">
        <f t="shared" si="1"/>
        <v>0</v>
      </c>
      <c r="G32" s="102"/>
    </row>
    <row r="33" spans="1:6" ht="25.5">
      <c r="A33" s="96">
        <v>25</v>
      </c>
      <c r="B33" s="262" t="s">
        <v>660</v>
      </c>
      <c r="C33" s="101" t="s">
        <v>508</v>
      </c>
      <c r="D33" s="100">
        <v>1</v>
      </c>
      <c r="E33" s="303">
        <v>0</v>
      </c>
      <c r="F33" s="304">
        <f t="shared" si="1"/>
        <v>0</v>
      </c>
    </row>
    <row r="34" spans="1:6" ht="25.5">
      <c r="A34" s="96">
        <v>26</v>
      </c>
      <c r="B34" s="262" t="s">
        <v>659</v>
      </c>
      <c r="C34" s="101" t="s">
        <v>513</v>
      </c>
      <c r="D34" s="100">
        <v>10</v>
      </c>
      <c r="E34" s="303">
        <v>0</v>
      </c>
      <c r="F34" s="304">
        <f t="shared" si="1"/>
        <v>0</v>
      </c>
    </row>
    <row r="35" spans="1:6">
      <c r="A35" s="96">
        <v>27</v>
      </c>
      <c r="B35" s="262" t="s">
        <v>658</v>
      </c>
      <c r="C35" s="101" t="s">
        <v>513</v>
      </c>
      <c r="D35" s="100">
        <v>1</v>
      </c>
      <c r="E35" s="303">
        <v>0</v>
      </c>
      <c r="F35" s="304">
        <f t="shared" si="1"/>
        <v>0</v>
      </c>
    </row>
    <row r="36" spans="1:6" ht="15">
      <c r="A36" s="99" t="s">
        <v>512</v>
      </c>
      <c r="B36" s="98"/>
      <c r="C36" s="98"/>
      <c r="D36" s="98"/>
      <c r="E36" s="125"/>
      <c r="F36" s="124">
        <f>SUM(F37:F38)</f>
        <v>0</v>
      </c>
    </row>
    <row r="37" spans="1:6">
      <c r="A37" s="96">
        <v>28</v>
      </c>
      <c r="B37" s="262" t="s">
        <v>511</v>
      </c>
      <c r="C37" s="264" t="s">
        <v>510</v>
      </c>
      <c r="D37" s="265">
        <v>500</v>
      </c>
      <c r="E37" s="303">
        <v>0</v>
      </c>
      <c r="F37" s="304">
        <f t="shared" ref="F37:F38" si="2">D37*E37</f>
        <v>0</v>
      </c>
    </row>
    <row r="38" spans="1:6" ht="16.5" customHeight="1">
      <c r="A38" s="96">
        <v>29</v>
      </c>
      <c r="B38" s="262" t="s">
        <v>657</v>
      </c>
      <c r="C38" s="101" t="s">
        <v>508</v>
      </c>
      <c r="D38" s="100">
        <v>8</v>
      </c>
      <c r="E38" s="303">
        <v>0</v>
      </c>
      <c r="F38" s="304">
        <f t="shared" si="2"/>
        <v>0</v>
      </c>
    </row>
    <row r="39" spans="1:6" ht="18">
      <c r="A39" s="438" t="s">
        <v>386</v>
      </c>
      <c r="B39" s="438"/>
      <c r="C39" s="438"/>
      <c r="D39" s="438"/>
      <c r="E39" s="438"/>
      <c r="F39" s="122">
        <f>F36+F13+F7</f>
        <v>0</v>
      </c>
    </row>
  </sheetData>
  <mergeCells count="4">
    <mergeCell ref="A39:E39"/>
    <mergeCell ref="A4:F4"/>
    <mergeCell ref="A1:F1"/>
    <mergeCell ref="A2:F3"/>
  </mergeCells>
  <pageMargins left="0.98425196850393704" right="0.39370078740157483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Nazwane zakresy</vt:lpstr>
      </vt:variant>
      <vt:variant>
        <vt:i4>21</vt:i4>
      </vt:variant>
    </vt:vector>
  </HeadingPairs>
  <TitlesOfParts>
    <vt:vector size="43" baseType="lpstr">
      <vt:lpstr>ZZK całość</vt:lpstr>
      <vt:lpstr>Drogowy</vt:lpstr>
      <vt:lpstr>Obiekty</vt:lpstr>
      <vt:lpstr>Gaz etap I</vt:lpstr>
      <vt:lpstr>Gaz etap II</vt:lpstr>
      <vt:lpstr>KS</vt:lpstr>
      <vt:lpstr>KD</vt:lpstr>
      <vt:lpstr>KO</vt:lpstr>
      <vt:lpstr>WOD</vt:lpstr>
      <vt:lpstr>TK_Orange</vt:lpstr>
      <vt:lpstr>TK_Fiberhost</vt:lpstr>
      <vt:lpstr>IE_EOperator</vt:lpstr>
      <vt:lpstr>IE_EOświetlenie</vt:lpstr>
      <vt:lpstr>IE_Monit</vt:lpstr>
      <vt:lpstr>IE_KT</vt:lpstr>
      <vt:lpstr>IE_Oświetlenie</vt:lpstr>
      <vt:lpstr>Kolej</vt:lpstr>
      <vt:lpstr>Zieleń</vt:lpstr>
      <vt:lpstr>Mielżyńskich</vt:lpstr>
      <vt:lpstr>Chłapowskiego</vt:lpstr>
      <vt:lpstr>Pankiewicza</vt:lpstr>
      <vt:lpstr>Pułaski</vt:lpstr>
      <vt:lpstr>Obiekty!Excel_BuiltIn_Print_Area</vt:lpstr>
      <vt:lpstr>Chłapowskiego!Obszar_wydruku</vt:lpstr>
      <vt:lpstr>IE_EOperator!Obszar_wydruku</vt:lpstr>
      <vt:lpstr>IE_EOświetlenie!Obszar_wydruku</vt:lpstr>
      <vt:lpstr>IE_KT!Obszar_wydruku</vt:lpstr>
      <vt:lpstr>IE_Monit!Obszar_wydruku</vt:lpstr>
      <vt:lpstr>IE_Oświetlenie!Obszar_wydruku</vt:lpstr>
      <vt:lpstr>Kolej!Obszar_wydruku</vt:lpstr>
      <vt:lpstr>KS!Obszar_wydruku</vt:lpstr>
      <vt:lpstr>Mielżyńskich!Obszar_wydruku</vt:lpstr>
      <vt:lpstr>Obiekty!Obszar_wydruku</vt:lpstr>
      <vt:lpstr>Pankiewicza!Obszar_wydruku</vt:lpstr>
      <vt:lpstr>Pułaski!Obszar_wydruku</vt:lpstr>
      <vt:lpstr>TK_Fiberhost!Obszar_wydruku</vt:lpstr>
      <vt:lpstr>TK_Orange!Obszar_wydruku</vt:lpstr>
      <vt:lpstr>Zieleń!Obszar_wydruku</vt:lpstr>
      <vt:lpstr>'ZZK całość'!Obszar_wydruku</vt:lpstr>
      <vt:lpstr>Chłapowskiego!Tytuły_wydruku</vt:lpstr>
      <vt:lpstr>Mielżyńskich!Tytuły_wydruku</vt:lpstr>
      <vt:lpstr>Pankiewicza!Tytuły_wydruku</vt:lpstr>
      <vt:lpstr>Pułaski!Tytuły_wydruku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Bukowski Rafał</dc:creator>
  <cp:lastModifiedBy>Lachowicz Agnieszka</cp:lastModifiedBy>
  <cp:lastPrinted>2025-04-22T18:29:28Z</cp:lastPrinted>
  <dcterms:created xsi:type="dcterms:W3CDTF">2015-06-05T18:19:34Z</dcterms:created>
  <dcterms:modified xsi:type="dcterms:W3CDTF">2025-05-27T12:22:16Z</dcterms:modified>
</cp:coreProperties>
</file>