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8920" windowHeight="15840"/>
  </bookViews>
  <sheets>
    <sheet name="Arkusz1" sheetId="1" r:id="rId1"/>
    <sheet name="Arkusz2" sheetId="2" r:id="rId2"/>
    <sheet name="Arkusz3" sheetId="3" r:id="rId3"/>
    <sheet name="Arkusz4" sheetId="4" r:id="rId4"/>
  </sheets>
  <calcPr calcId="145621"/>
</workbook>
</file>

<file path=xl/calcChain.xml><?xml version="1.0" encoding="utf-8"?>
<calcChain xmlns="http://schemas.openxmlformats.org/spreadsheetml/2006/main">
  <c r="C89" i="1" l="1"/>
  <c r="C88" i="1"/>
  <c r="C87" i="1"/>
  <c r="C86" i="1"/>
  <c r="C85" i="1"/>
  <c r="C84" i="1"/>
  <c r="C83" i="1"/>
  <c r="C82" i="1"/>
  <c r="C80" i="1"/>
  <c r="C79" i="1"/>
  <c r="C78" i="1"/>
  <c r="C76" i="1"/>
  <c r="C75" i="1"/>
  <c r="C74" i="1"/>
  <c r="C73" i="1"/>
  <c r="C71" i="1"/>
  <c r="C70" i="1"/>
  <c r="C69" i="1"/>
  <c r="C68" i="1"/>
  <c r="C67" i="1"/>
  <c r="C66" i="1"/>
  <c r="C65" i="1"/>
  <c r="C64" i="1"/>
  <c r="C63" i="1"/>
  <c r="C62" i="1"/>
  <c r="C61" i="1"/>
  <c r="C59" i="1"/>
  <c r="C58" i="1"/>
  <c r="C57" i="1"/>
  <c r="C56" i="1"/>
  <c r="C55" i="1"/>
  <c r="C54" i="1"/>
  <c r="C53" i="1"/>
  <c r="C52" i="1"/>
  <c r="C50" i="1"/>
  <c r="C49" i="1"/>
  <c r="C48" i="1"/>
  <c r="C47" i="1"/>
  <c r="C46" i="1"/>
  <c r="C45" i="1"/>
  <c r="C44" i="1"/>
  <c r="C42" i="1"/>
  <c r="C41" i="1"/>
  <c r="C40" i="1"/>
  <c r="C39" i="1"/>
  <c r="C38" i="1"/>
  <c r="C37" i="1"/>
  <c r="C36" i="1"/>
  <c r="C35" i="1"/>
  <c r="C34" i="1"/>
  <c r="C33" i="1"/>
  <c r="C32" i="1"/>
  <c r="C31" i="1"/>
  <c r="C29" i="1" s="1"/>
  <c r="D30" i="1" l="1"/>
  <c r="C81" i="1"/>
  <c r="C77" i="1"/>
  <c r="C72" i="1"/>
  <c r="C60" i="1"/>
  <c r="C51" i="1"/>
  <c r="E30" i="1"/>
  <c r="D52" i="1"/>
  <c r="D61" i="1"/>
  <c r="D73" i="1"/>
  <c r="D78" i="1"/>
  <c r="D82" i="1"/>
  <c r="E52" i="1" l="1"/>
  <c r="F52" i="1" s="1"/>
  <c r="D90" i="1"/>
  <c r="E61" i="1"/>
  <c r="F61" i="1" s="1"/>
  <c r="E82" i="1"/>
  <c r="F82" i="1" s="1"/>
  <c r="E78" i="1"/>
  <c r="F78" i="1" s="1"/>
  <c r="E73" i="1"/>
  <c r="F73" i="1" s="1"/>
  <c r="E90" i="1" l="1"/>
  <c r="F30" i="1"/>
  <c r="F90" i="1" s="1"/>
</calcChain>
</file>

<file path=xl/sharedStrings.xml><?xml version="1.0" encoding="utf-8"?>
<sst xmlns="http://schemas.openxmlformats.org/spreadsheetml/2006/main" count="135" uniqueCount="133">
  <si>
    <t>HARMONOGRAM RZECZOWO - FINANSOWY REALIZACJI INWESTYCJI (wzór)</t>
  </si>
  <si>
    <t>L.p.</t>
  </si>
  <si>
    <t xml:space="preserve"> - załącznik do umowy</t>
  </si>
  <si>
    <t>…</t>
  </si>
  <si>
    <t>miesięcy o daty odbioru końcowego</t>
  </si>
  <si>
    <t>Zakres rzeczowy / element robót</t>
  </si>
  <si>
    <t>Zestawienie elementów rozliczeniowych:</t>
  </si>
  <si>
    <t>VI</t>
  </si>
  <si>
    <t>VII</t>
  </si>
  <si>
    <t>VIII</t>
  </si>
  <si>
    <t>I</t>
  </si>
  <si>
    <t>II</t>
  </si>
  <si>
    <t>z siedzibą: ………………………………………………………………..……………………………………………….</t>
  </si>
  <si>
    <t>NIP: 857-19-22-079</t>
  </si>
  <si>
    <t>NIP: …………………………………………………………………………………………………………………………..</t>
  </si>
  <si>
    <t>Zatwierdzam:</t>
  </si>
  <si>
    <t xml:space="preserve"> ……………………………………………………………</t>
  </si>
  <si>
    <t>UWAGI</t>
  </si>
  <si>
    <t>Wykonawca: ……………………...……………………..……………………………………………………………………..</t>
  </si>
  <si>
    <t>Wartość netto [zł]</t>
  </si>
  <si>
    <t>Razem w miesiącu [zł brutto]:</t>
  </si>
  <si>
    <t>VAT [zł]</t>
  </si>
  <si>
    <t>Wartość brutto [zł]</t>
  </si>
  <si>
    <t>SUMA:</t>
  </si>
  <si>
    <t>SUMA [zł netto]
- opcjonalnie w celach sprawdzenia</t>
  </si>
  <si>
    <t>/podpis przedstawiciela WYKONAWCY/</t>
  </si>
  <si>
    <t>/podpis przedstawiciela ZAMAWIAJĄCEGO/</t>
  </si>
  <si>
    <r>
      <t xml:space="preserve">Inwestor: </t>
    </r>
    <r>
      <rPr>
        <b/>
        <sz val="24"/>
        <color theme="1"/>
        <rFont val="Calibri"/>
        <family val="2"/>
        <charset val="238"/>
        <scheme val="minor"/>
      </rPr>
      <t>Gmina Trzebiatów</t>
    </r>
  </si>
  <si>
    <r>
      <t xml:space="preserve">z siedzibą władz: </t>
    </r>
    <r>
      <rPr>
        <b/>
        <sz val="24"/>
        <color theme="1"/>
        <rFont val="Calibri"/>
        <family val="2"/>
        <charset val="238"/>
        <scheme val="minor"/>
      </rPr>
      <t>Urząd Miejski w Trzebiatowie</t>
    </r>
    <r>
      <rPr>
        <sz val="24"/>
        <color theme="1"/>
        <rFont val="Calibri"/>
        <family val="2"/>
        <charset val="238"/>
        <scheme val="minor"/>
      </rPr>
      <t>, ul. Rynek 1, 72-320 Trzebiatów</t>
    </r>
  </si>
  <si>
    <r>
      <rPr>
        <b/>
        <sz val="24"/>
        <color theme="1"/>
        <rFont val="Calibri"/>
        <family val="2"/>
        <charset val="238"/>
        <scheme val="minor"/>
      </rPr>
      <t>Razem w miesiącu</t>
    </r>
    <r>
      <rPr>
        <sz val="24"/>
        <color theme="1"/>
        <rFont val="Calibri"/>
        <family val="2"/>
        <charset val="238"/>
        <scheme val="minor"/>
      </rPr>
      <t xml:space="preserve"> [zł netto]:</t>
    </r>
  </si>
  <si>
    <r>
      <t>Planowane płatności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</si>
  <si>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r>
      <t>RAZEM W ROKU [zł brutto]</t>
    </r>
    <r>
      <rPr>
        <b/>
        <sz val="24"/>
        <color rgb="FFFF0000"/>
        <rFont val="Calibri"/>
        <family val="2"/>
        <charset val="238"/>
        <scheme val="minor"/>
      </rPr>
      <t>*</t>
    </r>
    <r>
      <rPr>
        <b/>
        <sz val="24"/>
        <color theme="1"/>
        <rFont val="Calibri"/>
        <family val="2"/>
        <charset val="238"/>
        <scheme val="minor"/>
      </rPr>
      <t>:</t>
    </r>
  </si>
  <si>
    <t>IX</t>
  </si>
  <si>
    <t>X</t>
  </si>
  <si>
    <t>XI</t>
  </si>
  <si>
    <t>Umowny termin na zgłoszenie gotowości do odbioru robót:</t>
  </si>
  <si>
    <t>OKRES GWARANCJI</t>
  </si>
  <si>
    <t>NETTO [złotych]</t>
  </si>
  <si>
    <t>XII</t>
  </si>
  <si>
    <t>Przerób - rosnąco [zł brutto]:</t>
  </si>
  <si>
    <r>
      <rPr>
        <b/>
        <sz val="24"/>
        <color theme="1"/>
        <rFont val="Calibri"/>
        <family val="2"/>
        <charset val="238"/>
        <scheme val="minor"/>
      </rPr>
      <t>Fakturowanie</t>
    </r>
    <r>
      <rPr>
        <sz val="24"/>
        <color theme="1"/>
        <rFont val="Calibri"/>
        <family val="2"/>
        <charset val="238"/>
        <scheme val="minor"/>
      </rPr>
      <t xml:space="preserve"> [zł brutto]:</t>
    </r>
  </si>
  <si>
    <t>Harmonogram opracował: ……………………………………………………….</t>
  </si>
  <si>
    <t>Data opracowania: ………………………………………………..</t>
  </si>
  <si>
    <t>Trzebiatów, dn. ……………………………………..</t>
  </si>
  <si>
    <t>Trzebiatów, dn. …………………………….</t>
  </si>
  <si>
    <r>
      <t xml:space="preserve">Nazwa zadania: </t>
    </r>
    <r>
      <rPr>
        <b/>
        <sz val="24"/>
        <color theme="1"/>
        <rFont val="Calibri"/>
        <family val="2"/>
        <charset val="238"/>
        <scheme val="minor"/>
      </rPr>
      <t>"Budowa żłobka w Trzebiatowie"</t>
    </r>
  </si>
  <si>
    <t>ROBOTY BUDOWLANE</t>
  </si>
  <si>
    <t>STAN SUROWY</t>
  </si>
  <si>
    <t>Roboty ziemne</t>
  </si>
  <si>
    <t>Fundamenty</t>
  </si>
  <si>
    <t>Izolacja fundamentów</t>
  </si>
  <si>
    <t>1.1</t>
  </si>
  <si>
    <t>1.2</t>
  </si>
  <si>
    <t>1.3</t>
  </si>
  <si>
    <t>1.4</t>
  </si>
  <si>
    <t>1.5</t>
  </si>
  <si>
    <t>STAN WYKOŃCZENIOWY</t>
  </si>
  <si>
    <t>ZBROJENIE</t>
  </si>
  <si>
    <t>ŚCIANY NADZIEMIA - Ściany parteru</t>
  </si>
  <si>
    <t>ŚCIANY NADZIEMIA - Ściany poddasza</t>
  </si>
  <si>
    <t>DACH - konstrukcja</t>
  </si>
  <si>
    <t>Dach stromy - pokrycie, okna połaciowe</t>
  </si>
  <si>
    <t>1.6</t>
  </si>
  <si>
    <t>1.7</t>
  </si>
  <si>
    <t>1.8</t>
  </si>
  <si>
    <t>1.9</t>
  </si>
  <si>
    <t>1.10</t>
  </si>
  <si>
    <t>1.11</t>
  </si>
  <si>
    <t>Dach płaski</t>
  </si>
  <si>
    <t>STOLARKA OKIENNA I DRZWIOWA</t>
  </si>
  <si>
    <t>Ścianki działowe</t>
  </si>
  <si>
    <t>Ocieplenie stropu poddasza i dachu</t>
  </si>
  <si>
    <t>Tynki i okładziny ścian wewnętrznych</t>
  </si>
  <si>
    <t>Izolacje podposadzkowe</t>
  </si>
  <si>
    <t>Podłogi i posadzki</t>
  </si>
  <si>
    <t>Malowanie</t>
  </si>
  <si>
    <t>Elewacja</t>
  </si>
  <si>
    <t>3.1</t>
  </si>
  <si>
    <t>3.2</t>
  </si>
  <si>
    <t>3.3</t>
  </si>
  <si>
    <t>3.4</t>
  </si>
  <si>
    <t>3.5</t>
  </si>
  <si>
    <t>3.6</t>
  </si>
  <si>
    <t>3.7</t>
  </si>
  <si>
    <t>ROBOTY SANITARNE</t>
  </si>
  <si>
    <t>Instalacja wody</t>
  </si>
  <si>
    <t>Instalacja p.poż</t>
  </si>
  <si>
    <t>Kanalizacja sanitarna</t>
  </si>
  <si>
    <t>Instalacja gazu</t>
  </si>
  <si>
    <t>Instalacja wentylacji</t>
  </si>
  <si>
    <t>Instalacja centralnego ogrzewania</t>
  </si>
  <si>
    <t>Kotłownia</t>
  </si>
  <si>
    <t>Instalacja klimatyzacji</t>
  </si>
  <si>
    <t>III</t>
  </si>
  <si>
    <t>ROBOTY ELEKTRYCZNE</t>
  </si>
  <si>
    <t>Rozdzielnica RG</t>
  </si>
  <si>
    <t>Instalacja odgromowa</t>
  </si>
  <si>
    <t>Instalacja gniazd wtykowych</t>
  </si>
  <si>
    <t>Instalacja połączeń wyrównawczych</t>
  </si>
  <si>
    <t>Instalacja oświetlenia</t>
  </si>
  <si>
    <t>Instalacja fotowoltaiczna</t>
  </si>
  <si>
    <t>Instalacja przyzywowa</t>
  </si>
  <si>
    <t>System SSWiN</t>
  </si>
  <si>
    <t>Sieć strukturalna i telefoniczna, i monitoringu wizyjnego</t>
  </si>
  <si>
    <t>Oddymianie klatki schodowej</t>
  </si>
  <si>
    <t>ZAGOSPODAROWANIE TERENU</t>
  </si>
  <si>
    <t>IV</t>
  </si>
  <si>
    <t>ZEWNĘTRZNE INSTALACJE SANITARNE</t>
  </si>
  <si>
    <t>Zewnętrzna instalacja wodociągowa</t>
  </si>
  <si>
    <t>Zewnętrzna instalacja kanalizacji sanitarnej</t>
  </si>
  <si>
    <t>Zewnętrzna instalacja kanalizacji deszczowej</t>
  </si>
  <si>
    <t>Przyłącze gazowe</t>
  </si>
  <si>
    <t>V</t>
  </si>
  <si>
    <t>ZEWNĘTRZNE INSTALACJE ELEKTRYCZNE</t>
  </si>
  <si>
    <t>WLZ</t>
  </si>
  <si>
    <t>Oświetlenie zewnętrzne</t>
  </si>
  <si>
    <t>Badania o pomiary elektryczne</t>
  </si>
  <si>
    <t>Wiata śmietnikowa</t>
  </si>
  <si>
    <t>Drogi, parkingi wraz z placem pod śmietnik</t>
  </si>
  <si>
    <t>Krawężniki</t>
  </si>
  <si>
    <t>Ogrodzenie terenu</t>
  </si>
  <si>
    <t>Obrzeża betonowe przy chodnikach, tarasach oraz na schodach zewnętrznych</t>
  </si>
  <si>
    <t>Chodniki, tarasy, schody zewnętrzne i opaska wokół budynku budynku</t>
  </si>
  <si>
    <t>Oznakowanie poziome i pionowe miejsc parkingowych</t>
  </si>
  <si>
    <t>Zieleń</t>
  </si>
  <si>
    <r>
      <t xml:space="preserve">Dotyczy umowy:  </t>
    </r>
    <r>
      <rPr>
        <b/>
        <sz val="24"/>
        <color theme="1"/>
        <rFont val="Calibri"/>
        <family val="2"/>
        <charset val="238"/>
        <scheme val="minor"/>
      </rPr>
      <t>RZ.272. … . … . 2025</t>
    </r>
    <r>
      <rPr>
        <sz val="24"/>
        <color theme="1"/>
        <rFont val="Calibri"/>
        <family val="2"/>
        <charset val="238"/>
        <scheme val="minor"/>
      </rPr>
      <t xml:space="preserve"> z dnia ………………….. r.</t>
    </r>
  </si>
  <si>
    <t>Kominy modułowe z wkładem ceramicznym i przewody wentylacyjne</t>
  </si>
  <si>
    <t>PWP, zasilanie centrali oddymiającej</t>
  </si>
  <si>
    <t>Podkłady</t>
  </si>
  <si>
    <r>
      <rPr>
        <b/>
        <sz val="24"/>
        <color rgb="FFFF0000"/>
        <rFont val="Calibri"/>
        <family val="2"/>
        <charset val="238"/>
        <scheme val="minor"/>
      </rPr>
      <t xml:space="preserve">* </t>
    </r>
    <r>
      <rPr>
        <b/>
        <sz val="24"/>
        <color theme="1"/>
        <rFont val="Calibri"/>
        <family val="2"/>
        <charset val="238"/>
        <scheme val="minor"/>
      </rPr>
      <t>Płatności należy zaplanować w oparciu o budżet Gminy Trzebiatów na rok 2025, Wieloletnią Prognozę Finansową na rok 2026, warunki dofinansowania ze środków UE, a także zgodnie z postanowieniami umowy.</t>
    </r>
  </si>
  <si>
    <r>
      <rPr>
        <sz val="24"/>
        <color theme="1"/>
        <rFont val="Calibri"/>
        <family val="2"/>
        <charset val="238"/>
        <scheme val="minor"/>
      </rPr>
      <t xml:space="preserve">Aktualnie ustalony limit płatności na rzecz wykonawcy w roku 2025 wynosi </t>
    </r>
    <r>
      <rPr>
        <b/>
        <sz val="24"/>
        <color theme="1"/>
        <rFont val="Calibri"/>
        <family val="2"/>
        <charset val="238"/>
        <scheme val="minor"/>
      </rPr>
      <t xml:space="preserve">2.813.936,00 zł brutto. </t>
    </r>
    <r>
      <rPr>
        <sz val="24"/>
        <color theme="1"/>
        <rFont val="Calibri"/>
        <family val="2"/>
        <charset val="238"/>
        <scheme val="minor"/>
      </rPr>
      <t>Ewentualna zmiana limitu wydatków nastąpi pod warunkiem podjęcia odpowiedniej uchwały przez Radę Miejską w Trzebiatowie.</t>
    </r>
  </si>
  <si>
    <t>29.05.2026 r.</t>
  </si>
  <si>
    <t>Dofinansowano z Krajowego Planu Odbudowy i Zwiększenia Odporności zwanego dalej „KPO” oraz ze środków budżetu państwa na finansowanie podatku VAT w ramach  Programu Aktywny Maluch 2022-2029.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</si>
</sst>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"/>
  </numFmts>
  <fonts count="12" x14ac:knownFonts="1"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i/>
      <sz val="24"/>
      <color theme="1"/>
      <name val="Calibri"/>
      <family val="2"/>
      <charset val="238"/>
      <scheme val="minor"/>
    </font>
    <font>
      <sz val="24"/>
      <color rgb="FFFF0000"/>
      <name val="Calibri"/>
      <family val="2"/>
      <charset val="238"/>
      <scheme val="minor"/>
    </font>
    <font>
      <i/>
      <sz val="24"/>
      <color rgb="FFFF0000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4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  <font>
      <b/>
      <sz val="36"/>
      <color theme="1"/>
      <name val="Calibri"/>
      <family val="2"/>
      <charset val="238"/>
      <scheme val="minor"/>
    </font>
    <font>
      <b/>
      <sz val="36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2" fillId="0" borderId="8" xfId="0" applyFont="1" applyBorder="1"/>
    <xf numFmtId="0" fontId="2" fillId="0" borderId="16" xfId="0" applyFont="1" applyBorder="1"/>
    <xf numFmtId="0" fontId="1" fillId="0" borderId="1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 wrapText="1"/>
    </xf>
    <xf numFmtId="4" fontId="2" fillId="0" borderId="21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" fillId="0" borderId="14" xfId="0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wrapText="1"/>
    </xf>
    <xf numFmtId="0" fontId="1" fillId="3" borderId="5" xfId="0" applyFont="1" applyFill="1" applyBorder="1" applyAlignment="1">
      <alignment horizontal="right" vertical="center"/>
    </xf>
    <xf numFmtId="0" fontId="1" fillId="3" borderId="15" xfId="0" applyFont="1" applyFill="1" applyBorder="1" applyAlignment="1">
      <alignment horizontal="left" vertical="center"/>
    </xf>
    <xf numFmtId="0" fontId="2" fillId="3" borderId="11" xfId="0" applyFont="1" applyFill="1" applyBorder="1" applyAlignment="1">
      <alignment vertical="center"/>
    </xf>
    <xf numFmtId="0" fontId="2" fillId="3" borderId="12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3" borderId="5" xfId="0" applyFont="1" applyFill="1" applyBorder="1" applyAlignment="1">
      <alignment horizontal="right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9" fillId="2" borderId="17" xfId="0" applyFont="1" applyFill="1" applyBorder="1" applyAlignment="1">
      <alignment horizontal="center"/>
    </xf>
    <xf numFmtId="4" fontId="4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27" xfId="0" applyFont="1" applyBorder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2" borderId="13" xfId="0" applyFont="1" applyFill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0" borderId="26" xfId="0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4" fontId="1" fillId="2" borderId="5" xfId="0" applyNumberFormat="1" applyFont="1" applyFill="1" applyBorder="1" applyAlignment="1">
      <alignment vertical="center"/>
    </xf>
    <xf numFmtId="164" fontId="1" fillId="2" borderId="2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7" xfId="0" applyNumberFormat="1" applyFont="1" applyBorder="1" applyAlignment="1">
      <alignment horizontal="right"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4" fontId="1" fillId="0" borderId="24" xfId="0" applyNumberFormat="1" applyFont="1" applyBorder="1" applyAlignment="1">
      <alignment horizontal="right" vertical="center"/>
    </xf>
    <xf numFmtId="4" fontId="1" fillId="0" borderId="25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4" fontId="2" fillId="0" borderId="30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vertical="center"/>
    </xf>
    <xf numFmtId="4" fontId="2" fillId="0" borderId="12" xfId="0" applyNumberFormat="1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2" fillId="0" borderId="31" xfId="0" applyNumberFormat="1" applyFont="1" applyBorder="1" applyAlignment="1">
      <alignment vertical="center"/>
    </xf>
    <xf numFmtId="4" fontId="1" fillId="0" borderId="25" xfId="0" applyNumberFormat="1" applyFont="1" applyBorder="1" applyAlignment="1">
      <alignment vertical="center"/>
    </xf>
    <xf numFmtId="0" fontId="2" fillId="0" borderId="32" xfId="0" applyFont="1" applyBorder="1" applyAlignment="1">
      <alignment vertical="center"/>
    </xf>
    <xf numFmtId="0" fontId="2" fillId="0" borderId="33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4" fontId="1" fillId="2" borderId="32" xfId="0" applyNumberFormat="1" applyFont="1" applyFill="1" applyBorder="1" applyAlignment="1">
      <alignment horizontal="center" vertical="center"/>
    </xf>
    <xf numFmtId="164" fontId="1" fillId="2" borderId="33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1" fillId="0" borderId="34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13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164" fontId="1" fillId="2" borderId="29" xfId="0" applyNumberFormat="1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vertical="center"/>
    </xf>
    <xf numFmtId="4" fontId="1" fillId="5" borderId="15" xfId="0" applyNumberFormat="1" applyFont="1" applyFill="1" applyBorder="1" applyAlignment="1">
      <alignment horizontal="center" vertical="center"/>
    </xf>
    <xf numFmtId="4" fontId="11" fillId="5" borderId="5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" fillId="0" borderId="40" xfId="0" applyFont="1" applyBorder="1" applyAlignment="1">
      <alignment vertical="center" wrapText="1"/>
    </xf>
    <xf numFmtId="0" fontId="1" fillId="0" borderId="40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1" xfId="0" applyFont="1" applyBorder="1" applyAlignment="1">
      <alignment vertical="center" wrapText="1"/>
    </xf>
    <xf numFmtId="0" fontId="2" fillId="0" borderId="42" xfId="0" applyFont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4" fontId="1" fillId="2" borderId="12" xfId="0" applyNumberFormat="1" applyFont="1" applyFill="1" applyBorder="1" applyAlignment="1">
      <alignment vertical="center"/>
    </xf>
    <xf numFmtId="4" fontId="11" fillId="4" borderId="18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2" fillId="0" borderId="27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1" fillId="2" borderId="7" xfId="0" applyNumberFormat="1" applyFont="1" applyFill="1" applyBorder="1" applyAlignment="1">
      <alignment vertical="center"/>
    </xf>
    <xf numFmtId="0" fontId="2" fillId="0" borderId="3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2" fillId="2" borderId="9" xfId="0" applyFont="1" applyFill="1" applyBorder="1" applyAlignment="1">
      <alignment vertical="center"/>
    </xf>
    <xf numFmtId="4" fontId="1" fillId="2" borderId="15" xfId="0" applyNumberFormat="1" applyFont="1" applyFill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4" fontId="2" fillId="0" borderId="45" xfId="0" applyNumberFormat="1" applyFont="1" applyBorder="1" applyAlignment="1">
      <alignment vertical="center"/>
    </xf>
    <xf numFmtId="0" fontId="1" fillId="0" borderId="46" xfId="0" applyFont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4" fontId="1" fillId="2" borderId="10" xfId="0" applyNumberFormat="1" applyFont="1" applyFill="1" applyBorder="1" applyAlignment="1">
      <alignment vertical="center"/>
    </xf>
    <xf numFmtId="4" fontId="2" fillId="0" borderId="42" xfId="0" applyNumberFormat="1" applyFont="1" applyBorder="1" applyAlignment="1">
      <alignment vertical="center"/>
    </xf>
    <xf numFmtId="0" fontId="1" fillId="0" borderId="47" xfId="0" applyFont="1" applyBorder="1" applyAlignment="1">
      <alignment vertical="center"/>
    </xf>
    <xf numFmtId="4" fontId="2" fillId="0" borderId="3" xfId="0" applyNumberFormat="1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4" fontId="2" fillId="0" borderId="39" xfId="0" applyNumberFormat="1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4" fontId="2" fillId="0" borderId="0" xfId="0" applyNumberFormat="1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4" fontId="1" fillId="0" borderId="22" xfId="0" applyNumberFormat="1" applyFont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0" fontId="1" fillId="3" borderId="15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left"/>
    </xf>
    <xf numFmtId="4" fontId="6" fillId="0" borderId="15" xfId="0" applyNumberFormat="1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4" fontId="1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4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114"/>
  <sheetViews>
    <sheetView tabSelected="1" view="pageBreakPreview" topLeftCell="A67" zoomScale="50" zoomScaleNormal="90" zoomScaleSheetLayoutView="50" zoomScalePageLayoutView="14" workbookViewId="0">
      <selection activeCell="C90" sqref="C90"/>
    </sheetView>
  </sheetViews>
  <sheetFormatPr defaultRowHeight="31.5" x14ac:dyDescent="0.5"/>
  <cols>
    <col min="1" max="1" width="12" style="1" customWidth="1"/>
    <col min="2" max="2" width="115" style="1" customWidth="1"/>
    <col min="3" max="3" width="41.140625" style="1" customWidth="1"/>
    <col min="4" max="4" width="39.7109375" style="1" customWidth="1"/>
    <col min="5" max="5" width="29.42578125" style="1" customWidth="1"/>
    <col min="6" max="6" width="43.140625" style="1" customWidth="1"/>
    <col min="7" max="7" width="68.85546875" style="1" customWidth="1"/>
    <col min="8" max="8" width="33" style="1" customWidth="1"/>
    <col min="9" max="9" width="30.7109375" style="1" customWidth="1"/>
    <col min="10" max="10" width="31.85546875" style="1" customWidth="1"/>
    <col min="11" max="11" width="30.140625" style="1" customWidth="1"/>
    <col min="12" max="12" width="29.85546875" style="1" customWidth="1"/>
    <col min="13" max="13" width="31.85546875" style="1" customWidth="1"/>
    <col min="14" max="14" width="32.42578125" style="1" customWidth="1"/>
    <col min="15" max="15" width="36.140625" style="1" customWidth="1"/>
    <col min="16" max="16384" width="9.140625" style="1"/>
  </cols>
  <sheetData>
    <row r="3" spans="1:15" ht="46.5" x14ac:dyDescent="0.7">
      <c r="A3" s="141" t="s">
        <v>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</row>
    <row r="4" spans="1:15" x14ac:dyDescent="0.5">
      <c r="A4" s="143" t="s">
        <v>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</row>
    <row r="6" spans="1:15" x14ac:dyDescent="0.5">
      <c r="G6" s="2"/>
    </row>
    <row r="7" spans="1:15" x14ac:dyDescent="0.5">
      <c r="A7" s="1" t="s">
        <v>45</v>
      </c>
    </row>
    <row r="9" spans="1:15" x14ac:dyDescent="0.5">
      <c r="A9" s="150" t="s">
        <v>132</v>
      </c>
    </row>
    <row r="10" spans="1:15" x14ac:dyDescent="0.5">
      <c r="B10" s="3"/>
      <c r="C10" s="3"/>
      <c r="D10" s="3"/>
      <c r="E10" s="3"/>
      <c r="F10" s="3"/>
    </row>
    <row r="11" spans="1:15" x14ac:dyDescent="0.5">
      <c r="B11" s="3"/>
      <c r="C11" s="3"/>
      <c r="D11" s="3"/>
      <c r="E11" s="3"/>
      <c r="F11" s="3"/>
    </row>
    <row r="14" spans="1:15" x14ac:dyDescent="0.5">
      <c r="A14" s="1" t="s">
        <v>125</v>
      </c>
    </row>
    <row r="16" spans="1:15" x14ac:dyDescent="0.5">
      <c r="A16" s="1" t="s">
        <v>27</v>
      </c>
    </row>
    <row r="17" spans="1:16" x14ac:dyDescent="0.5">
      <c r="B17" s="1" t="s">
        <v>13</v>
      </c>
    </row>
    <row r="18" spans="1:16" x14ac:dyDescent="0.5">
      <c r="B18" s="1" t="s">
        <v>28</v>
      </c>
    </row>
    <row r="20" spans="1:16" x14ac:dyDescent="0.5">
      <c r="A20" s="1" t="s">
        <v>18</v>
      </c>
    </row>
    <row r="21" spans="1:16" x14ac:dyDescent="0.5">
      <c r="B21" s="1" t="s">
        <v>14</v>
      </c>
    </row>
    <row r="22" spans="1:16" x14ac:dyDescent="0.5">
      <c r="B22" s="1" t="s">
        <v>12</v>
      </c>
    </row>
    <row r="25" spans="1:16" ht="28.5" customHeight="1" thickBot="1" x14ac:dyDescent="0.55000000000000004">
      <c r="A25" s="2" t="s">
        <v>6</v>
      </c>
      <c r="H25" s="143"/>
      <c r="I25" s="143"/>
      <c r="J25" s="143"/>
      <c r="K25" s="143"/>
      <c r="L25" s="143"/>
      <c r="M25" s="143"/>
      <c r="N25" s="143"/>
    </row>
    <row r="26" spans="1:16" ht="37.5" customHeight="1" thickBot="1" x14ac:dyDescent="0.55000000000000004">
      <c r="A26" s="4"/>
      <c r="B26" s="4"/>
      <c r="C26" s="4"/>
      <c r="D26" s="4"/>
      <c r="E26" s="4"/>
      <c r="F26" s="4"/>
      <c r="G26" s="5"/>
      <c r="H26" s="148" t="s">
        <v>37</v>
      </c>
      <c r="I26" s="148"/>
      <c r="J26" s="148"/>
      <c r="K26" s="148"/>
      <c r="L26" s="148"/>
      <c r="M26" s="148"/>
      <c r="N26" s="148"/>
      <c r="O26" s="144" t="s">
        <v>24</v>
      </c>
    </row>
    <row r="27" spans="1:16" s="12" customFormat="1" ht="105" customHeight="1" thickBot="1" x14ac:dyDescent="0.3">
      <c r="A27" s="6" t="s">
        <v>1</v>
      </c>
      <c r="B27" s="7" t="s">
        <v>5</v>
      </c>
      <c r="C27" s="146" t="s">
        <v>19</v>
      </c>
      <c r="D27" s="147"/>
      <c r="E27" s="8" t="s">
        <v>21</v>
      </c>
      <c r="F27" s="8" t="s">
        <v>22</v>
      </c>
      <c r="G27" s="9" t="s">
        <v>17</v>
      </c>
      <c r="H27" s="10" t="s">
        <v>7</v>
      </c>
      <c r="I27" s="11" t="s">
        <v>8</v>
      </c>
      <c r="J27" s="10" t="s">
        <v>9</v>
      </c>
      <c r="K27" s="10" t="s">
        <v>32</v>
      </c>
      <c r="L27" s="11" t="s">
        <v>33</v>
      </c>
      <c r="M27" s="11" t="s">
        <v>34</v>
      </c>
      <c r="N27" s="11" t="s">
        <v>38</v>
      </c>
      <c r="O27" s="145"/>
    </row>
    <row r="28" spans="1:16" s="20" customFormat="1" ht="30" customHeight="1" thickBot="1" x14ac:dyDescent="0.3">
      <c r="A28" s="13">
        <v>1</v>
      </c>
      <c r="B28" s="14">
        <v>2</v>
      </c>
      <c r="C28" s="13">
        <v>3</v>
      </c>
      <c r="D28" s="15">
        <v>4</v>
      </c>
      <c r="E28" s="16">
        <v>5</v>
      </c>
      <c r="F28" s="16">
        <v>6</v>
      </c>
      <c r="G28" s="17">
        <v>7</v>
      </c>
      <c r="H28" s="18">
        <v>8</v>
      </c>
      <c r="I28" s="18">
        <v>9</v>
      </c>
      <c r="J28" s="18">
        <v>10</v>
      </c>
      <c r="K28" s="18">
        <v>11</v>
      </c>
      <c r="L28" s="18">
        <v>12</v>
      </c>
      <c r="M28" s="18">
        <v>13</v>
      </c>
      <c r="N28" s="14">
        <v>14</v>
      </c>
      <c r="O28" s="17">
        <v>15</v>
      </c>
      <c r="P28" s="19"/>
    </row>
    <row r="29" spans="1:16" s="12" customFormat="1" ht="42" customHeight="1" thickBot="1" x14ac:dyDescent="0.3">
      <c r="A29" s="56" t="s">
        <v>10</v>
      </c>
      <c r="B29" s="115" t="s">
        <v>46</v>
      </c>
      <c r="C29" s="116">
        <f>SUM(C30:C50)</f>
        <v>0</v>
      </c>
      <c r="D29" s="63"/>
      <c r="E29" s="61"/>
      <c r="F29" s="61"/>
      <c r="G29" s="83"/>
      <c r="H29" s="87"/>
      <c r="I29" s="88"/>
      <c r="J29" s="88"/>
      <c r="K29" s="88"/>
      <c r="L29" s="88"/>
      <c r="M29" s="88"/>
      <c r="N29" s="88"/>
      <c r="O29" s="90"/>
    </row>
    <row r="30" spans="1:16" s="12" customFormat="1" ht="43.5" customHeight="1" x14ac:dyDescent="0.25">
      <c r="A30" s="92">
        <v>1</v>
      </c>
      <c r="B30" s="114" t="s">
        <v>47</v>
      </c>
      <c r="C30" s="111"/>
      <c r="D30" s="142">
        <f>SUM(C30:C50)</f>
        <v>0</v>
      </c>
      <c r="E30" s="134">
        <f>D30*0.23</f>
        <v>0</v>
      </c>
      <c r="F30" s="134">
        <f>D30+E30</f>
        <v>0</v>
      </c>
      <c r="G30" s="81"/>
      <c r="H30" s="119"/>
      <c r="I30" s="120"/>
      <c r="J30" s="85"/>
      <c r="K30" s="86"/>
      <c r="L30" s="86"/>
      <c r="M30" s="86"/>
      <c r="N30" s="86"/>
      <c r="O30" s="78"/>
    </row>
    <row r="31" spans="1:16" s="12" customFormat="1" ht="43.5" customHeight="1" x14ac:dyDescent="0.25">
      <c r="A31" s="51" t="s">
        <v>51</v>
      </c>
      <c r="B31" s="101" t="s">
        <v>48</v>
      </c>
      <c r="C31" s="109">
        <f>1.02/100*C90</f>
        <v>0</v>
      </c>
      <c r="D31" s="142"/>
      <c r="E31" s="134"/>
      <c r="F31" s="134"/>
      <c r="G31" s="81"/>
      <c r="H31" s="117"/>
      <c r="I31" s="109"/>
      <c r="J31" s="85"/>
      <c r="K31" s="86"/>
      <c r="L31" s="86"/>
      <c r="M31" s="86"/>
      <c r="N31" s="86"/>
      <c r="O31" s="78"/>
    </row>
    <row r="32" spans="1:16" s="12" customFormat="1" ht="43.5" customHeight="1" x14ac:dyDescent="0.25">
      <c r="A32" s="51" t="s">
        <v>52</v>
      </c>
      <c r="B32" s="101" t="s">
        <v>49</v>
      </c>
      <c r="C32" s="109">
        <f>2.79/100*C90</f>
        <v>0</v>
      </c>
      <c r="D32" s="142"/>
      <c r="E32" s="134"/>
      <c r="F32" s="134"/>
      <c r="G32" s="81"/>
      <c r="H32" s="117"/>
      <c r="I32" s="109"/>
      <c r="J32" s="85"/>
      <c r="K32" s="86"/>
      <c r="L32" s="86"/>
      <c r="M32" s="86"/>
      <c r="N32" s="86"/>
      <c r="O32" s="78"/>
    </row>
    <row r="33" spans="1:15" s="12" customFormat="1" ht="43.5" customHeight="1" x14ac:dyDescent="0.25">
      <c r="A33" s="51" t="s">
        <v>53</v>
      </c>
      <c r="B33" s="101" t="s">
        <v>50</v>
      </c>
      <c r="C33" s="109">
        <f>0.72/100*C90</f>
        <v>0</v>
      </c>
      <c r="D33" s="142"/>
      <c r="E33" s="134"/>
      <c r="F33" s="134"/>
      <c r="G33" s="81"/>
      <c r="H33" s="117"/>
      <c r="I33" s="109"/>
      <c r="J33" s="85"/>
      <c r="K33" s="86"/>
      <c r="L33" s="86"/>
      <c r="M33" s="86"/>
      <c r="N33" s="86"/>
      <c r="O33" s="78"/>
    </row>
    <row r="34" spans="1:15" s="12" customFormat="1" ht="43.5" customHeight="1" x14ac:dyDescent="0.25">
      <c r="A34" s="51" t="s">
        <v>54</v>
      </c>
      <c r="B34" s="101" t="s">
        <v>128</v>
      </c>
      <c r="C34" s="109">
        <f>3.45/100*C90</f>
        <v>0</v>
      </c>
      <c r="D34" s="142"/>
      <c r="E34" s="134"/>
      <c r="F34" s="134"/>
      <c r="G34" s="81"/>
      <c r="H34" s="117"/>
      <c r="I34" s="109"/>
      <c r="J34" s="85"/>
      <c r="K34" s="86"/>
      <c r="L34" s="86"/>
      <c r="M34" s="86"/>
      <c r="N34" s="86"/>
      <c r="O34" s="78"/>
    </row>
    <row r="35" spans="1:15" s="12" customFormat="1" ht="43.5" customHeight="1" x14ac:dyDescent="0.25">
      <c r="A35" s="51" t="s">
        <v>55</v>
      </c>
      <c r="B35" s="101" t="s">
        <v>58</v>
      </c>
      <c r="C35" s="109">
        <f>4.54/100*C90</f>
        <v>0</v>
      </c>
      <c r="D35" s="142"/>
      <c r="E35" s="134"/>
      <c r="F35" s="134"/>
      <c r="G35" s="62"/>
      <c r="H35" s="118"/>
      <c r="I35" s="109"/>
      <c r="J35" s="57"/>
      <c r="K35" s="49"/>
      <c r="L35" s="49"/>
      <c r="M35" s="49"/>
      <c r="N35" s="49"/>
      <c r="O35" s="54"/>
    </row>
    <row r="36" spans="1:15" s="12" customFormat="1" ht="43.5" customHeight="1" x14ac:dyDescent="0.25">
      <c r="A36" s="51" t="s">
        <v>62</v>
      </c>
      <c r="B36" s="101" t="s">
        <v>59</v>
      </c>
      <c r="C36" s="109">
        <f>0.54/100*C90</f>
        <v>0</v>
      </c>
      <c r="D36" s="142"/>
      <c r="E36" s="134"/>
      <c r="F36" s="134"/>
      <c r="G36" s="62"/>
      <c r="H36" s="118"/>
      <c r="I36" s="109"/>
      <c r="J36" s="57"/>
      <c r="K36" s="49"/>
      <c r="L36" s="49"/>
      <c r="M36" s="49"/>
      <c r="N36" s="49"/>
      <c r="O36" s="54"/>
    </row>
    <row r="37" spans="1:15" s="12" customFormat="1" ht="70.5" customHeight="1" x14ac:dyDescent="0.25">
      <c r="A37" s="51" t="s">
        <v>63</v>
      </c>
      <c r="B37" s="101" t="s">
        <v>126</v>
      </c>
      <c r="C37" s="109">
        <f>0.38/100*C90</f>
        <v>0</v>
      </c>
      <c r="D37" s="142"/>
      <c r="E37" s="134"/>
      <c r="F37" s="134"/>
      <c r="G37" s="62"/>
      <c r="H37" s="118"/>
      <c r="I37" s="109"/>
      <c r="J37" s="57"/>
      <c r="K37" s="49"/>
      <c r="L37" s="49"/>
      <c r="M37" s="49"/>
      <c r="N37" s="49"/>
      <c r="O37" s="54"/>
    </row>
    <row r="38" spans="1:15" s="12" customFormat="1" ht="43.5" customHeight="1" x14ac:dyDescent="0.25">
      <c r="A38" s="51" t="s">
        <v>64</v>
      </c>
      <c r="B38" s="101" t="s">
        <v>57</v>
      </c>
      <c r="C38" s="109">
        <f>2.98/100*C90</f>
        <v>0</v>
      </c>
      <c r="D38" s="142"/>
      <c r="E38" s="134"/>
      <c r="F38" s="134"/>
      <c r="G38" s="62"/>
      <c r="H38" s="118"/>
      <c r="I38" s="109"/>
      <c r="J38" s="57"/>
      <c r="K38" s="49"/>
      <c r="L38" s="49"/>
      <c r="M38" s="49"/>
      <c r="N38" s="49"/>
      <c r="O38" s="54"/>
    </row>
    <row r="39" spans="1:15" s="12" customFormat="1" ht="43.5" customHeight="1" x14ac:dyDescent="0.25">
      <c r="A39" s="51" t="s">
        <v>65</v>
      </c>
      <c r="B39" s="101" t="s">
        <v>60</v>
      </c>
      <c r="C39" s="109">
        <f>0.84/100*C90</f>
        <v>0</v>
      </c>
      <c r="D39" s="142"/>
      <c r="E39" s="134"/>
      <c r="F39" s="134"/>
      <c r="G39" s="62"/>
      <c r="H39" s="118"/>
      <c r="I39" s="109"/>
      <c r="J39" s="57"/>
      <c r="K39" s="49"/>
      <c r="L39" s="49"/>
      <c r="M39" s="49"/>
      <c r="N39" s="49"/>
      <c r="O39" s="54"/>
    </row>
    <row r="40" spans="1:15" s="12" customFormat="1" ht="43.5" customHeight="1" x14ac:dyDescent="0.25">
      <c r="A40" s="51" t="s">
        <v>66</v>
      </c>
      <c r="B40" s="101" t="s">
        <v>61</v>
      </c>
      <c r="C40" s="109">
        <f>4.91/100*C90</f>
        <v>0</v>
      </c>
      <c r="D40" s="142"/>
      <c r="E40" s="134"/>
      <c r="F40" s="134"/>
      <c r="G40" s="62"/>
      <c r="H40" s="118"/>
      <c r="I40" s="109"/>
      <c r="J40" s="57"/>
      <c r="K40" s="49"/>
      <c r="L40" s="49"/>
      <c r="M40" s="49"/>
      <c r="N40" s="49"/>
      <c r="O40" s="54"/>
    </row>
    <row r="41" spans="1:15" s="12" customFormat="1" ht="43.5" customHeight="1" x14ac:dyDescent="0.25">
      <c r="A41" s="51" t="s">
        <v>67</v>
      </c>
      <c r="B41" s="101" t="s">
        <v>68</v>
      </c>
      <c r="C41" s="109">
        <f>6.24/100*C90</f>
        <v>0</v>
      </c>
      <c r="D41" s="142"/>
      <c r="E41" s="134"/>
      <c r="F41" s="134"/>
      <c r="G41" s="62"/>
      <c r="H41" s="118"/>
      <c r="I41" s="109"/>
      <c r="J41" s="57"/>
      <c r="K41" s="49"/>
      <c r="L41" s="49"/>
      <c r="M41" s="49"/>
      <c r="N41" s="49"/>
      <c r="O41" s="54"/>
    </row>
    <row r="42" spans="1:15" s="12" customFormat="1" ht="48.75" customHeight="1" x14ac:dyDescent="0.25">
      <c r="A42" s="93">
        <v>2</v>
      </c>
      <c r="B42" s="102" t="s">
        <v>69</v>
      </c>
      <c r="C42" s="109">
        <f>8.23/100*C90</f>
        <v>0</v>
      </c>
      <c r="D42" s="142"/>
      <c r="E42" s="134"/>
      <c r="F42" s="134"/>
      <c r="G42" s="62"/>
      <c r="H42" s="118"/>
      <c r="I42" s="109"/>
      <c r="J42" s="57"/>
      <c r="K42" s="49"/>
      <c r="L42" s="49"/>
      <c r="M42" s="49"/>
      <c r="N42" s="49"/>
      <c r="O42" s="54"/>
    </row>
    <row r="43" spans="1:15" s="12" customFormat="1" ht="43.5" customHeight="1" x14ac:dyDescent="0.25">
      <c r="A43" s="93">
        <v>3</v>
      </c>
      <c r="B43" s="102" t="s">
        <v>56</v>
      </c>
      <c r="C43" s="109"/>
      <c r="D43" s="142"/>
      <c r="E43" s="134"/>
      <c r="F43" s="134"/>
      <c r="G43" s="62"/>
      <c r="H43" s="118"/>
      <c r="I43" s="109"/>
      <c r="J43" s="57"/>
      <c r="K43" s="49"/>
      <c r="L43" s="49"/>
      <c r="M43" s="49"/>
      <c r="N43" s="49"/>
      <c r="O43" s="54"/>
    </row>
    <row r="44" spans="1:15" s="12" customFormat="1" ht="43.5" customHeight="1" x14ac:dyDescent="0.25">
      <c r="A44" s="51" t="s">
        <v>77</v>
      </c>
      <c r="B44" s="101" t="s">
        <v>70</v>
      </c>
      <c r="C44" s="109">
        <f>0.81/100*C90</f>
        <v>0</v>
      </c>
      <c r="D44" s="142"/>
      <c r="E44" s="134"/>
      <c r="F44" s="134"/>
      <c r="G44" s="62"/>
      <c r="H44" s="118"/>
      <c r="I44" s="109"/>
      <c r="J44" s="57"/>
      <c r="K44" s="49"/>
      <c r="L44" s="49"/>
      <c r="M44" s="49"/>
      <c r="N44" s="49"/>
      <c r="O44" s="54"/>
    </row>
    <row r="45" spans="1:15" s="12" customFormat="1" ht="43.5" customHeight="1" x14ac:dyDescent="0.25">
      <c r="A45" s="51" t="s">
        <v>78</v>
      </c>
      <c r="B45" s="101" t="s">
        <v>71</v>
      </c>
      <c r="C45" s="109">
        <f>2.5/100*C90</f>
        <v>0</v>
      </c>
      <c r="D45" s="142"/>
      <c r="E45" s="134"/>
      <c r="F45" s="134"/>
      <c r="G45" s="62"/>
      <c r="H45" s="118"/>
      <c r="I45" s="109"/>
      <c r="J45" s="57"/>
      <c r="K45" s="49"/>
      <c r="L45" s="49"/>
      <c r="M45" s="49"/>
      <c r="N45" s="49"/>
      <c r="O45" s="54"/>
    </row>
    <row r="46" spans="1:15" s="12" customFormat="1" ht="43.5" customHeight="1" x14ac:dyDescent="0.25">
      <c r="A46" s="51" t="s">
        <v>79</v>
      </c>
      <c r="B46" s="101" t="s">
        <v>72</v>
      </c>
      <c r="C46" s="109">
        <f>3.13/100*C90</f>
        <v>0</v>
      </c>
      <c r="D46" s="142"/>
      <c r="E46" s="134"/>
      <c r="F46" s="134"/>
      <c r="G46" s="62"/>
      <c r="H46" s="118"/>
      <c r="I46" s="109"/>
      <c r="J46" s="57"/>
      <c r="K46" s="49"/>
      <c r="L46" s="49"/>
      <c r="M46" s="49"/>
      <c r="N46" s="49"/>
      <c r="O46" s="54"/>
    </row>
    <row r="47" spans="1:15" s="12" customFormat="1" ht="43.5" customHeight="1" x14ac:dyDescent="0.25">
      <c r="A47" s="51" t="s">
        <v>80</v>
      </c>
      <c r="B47" s="101" t="s">
        <v>73</v>
      </c>
      <c r="C47" s="109">
        <f>0.99/100*C90</f>
        <v>0</v>
      </c>
      <c r="D47" s="142"/>
      <c r="E47" s="134"/>
      <c r="F47" s="134"/>
      <c r="G47" s="62"/>
      <c r="H47" s="118"/>
      <c r="I47" s="109"/>
      <c r="J47" s="57"/>
      <c r="K47" s="49"/>
      <c r="L47" s="49"/>
      <c r="M47" s="49"/>
      <c r="N47" s="49"/>
      <c r="O47" s="54"/>
    </row>
    <row r="48" spans="1:15" s="12" customFormat="1" ht="43.5" customHeight="1" x14ac:dyDescent="0.25">
      <c r="A48" s="51" t="s">
        <v>81</v>
      </c>
      <c r="B48" s="101" t="s">
        <v>74</v>
      </c>
      <c r="C48" s="109">
        <f>2.73/100*C90</f>
        <v>0</v>
      </c>
      <c r="D48" s="142"/>
      <c r="E48" s="134"/>
      <c r="F48" s="134"/>
      <c r="G48" s="62"/>
      <c r="H48" s="118"/>
      <c r="I48" s="109"/>
      <c r="J48" s="57"/>
      <c r="K48" s="49"/>
      <c r="L48" s="49"/>
      <c r="M48" s="49"/>
      <c r="N48" s="49"/>
      <c r="O48" s="54"/>
    </row>
    <row r="49" spans="1:15" s="12" customFormat="1" ht="43.5" customHeight="1" x14ac:dyDescent="0.25">
      <c r="A49" s="51" t="s">
        <v>82</v>
      </c>
      <c r="B49" s="101" t="s">
        <v>75</v>
      </c>
      <c r="C49" s="109">
        <f>0.69/100*C90</f>
        <v>0</v>
      </c>
      <c r="D49" s="142"/>
      <c r="E49" s="134"/>
      <c r="F49" s="134"/>
      <c r="G49" s="62"/>
      <c r="H49" s="118"/>
      <c r="I49" s="109"/>
      <c r="J49" s="57"/>
      <c r="K49" s="49"/>
      <c r="L49" s="49"/>
      <c r="M49" s="49"/>
      <c r="N49" s="49"/>
      <c r="O49" s="54"/>
    </row>
    <row r="50" spans="1:15" s="12" customFormat="1" ht="43.5" customHeight="1" thickBot="1" x14ac:dyDescent="0.3">
      <c r="A50" s="52" t="s">
        <v>83</v>
      </c>
      <c r="B50" s="113" t="s">
        <v>76</v>
      </c>
      <c r="C50" s="110">
        <f>7.78/100*C90</f>
        <v>0</v>
      </c>
      <c r="D50" s="142"/>
      <c r="E50" s="134"/>
      <c r="F50" s="134"/>
      <c r="G50" s="80"/>
      <c r="H50" s="121"/>
      <c r="I50" s="124"/>
      <c r="J50" s="53"/>
      <c r="K50" s="84"/>
      <c r="L50" s="84"/>
      <c r="M50" s="84"/>
      <c r="N50" s="84"/>
      <c r="O50" s="77"/>
    </row>
    <row r="51" spans="1:15" s="12" customFormat="1" ht="43.5" customHeight="1" thickBot="1" x14ac:dyDescent="0.3">
      <c r="A51" s="56" t="s">
        <v>11</v>
      </c>
      <c r="B51" s="106" t="s">
        <v>84</v>
      </c>
      <c r="C51" s="112">
        <f>SUM(C52:C59)</f>
        <v>0</v>
      </c>
      <c r="D51" s="107"/>
      <c r="E51" s="61"/>
      <c r="F51" s="61"/>
      <c r="G51" s="82"/>
      <c r="H51" s="122"/>
      <c r="I51" s="123"/>
      <c r="J51" s="88"/>
      <c r="K51" s="88"/>
      <c r="L51" s="88"/>
      <c r="M51" s="88"/>
      <c r="N51" s="89"/>
      <c r="O51" s="90"/>
    </row>
    <row r="52" spans="1:15" s="12" customFormat="1" ht="43.5" customHeight="1" x14ac:dyDescent="0.25">
      <c r="A52" s="91">
        <v>1</v>
      </c>
      <c r="B52" s="103" t="s">
        <v>85</v>
      </c>
      <c r="C52" s="111">
        <f>0.78/100*C90</f>
        <v>0</v>
      </c>
      <c r="D52" s="142">
        <f>SUM(C52:C59)</f>
        <v>0</v>
      </c>
      <c r="E52" s="134">
        <f>D52*0.23</f>
        <v>0</v>
      </c>
      <c r="F52" s="134">
        <f>D52+E52</f>
        <v>0</v>
      </c>
      <c r="G52" s="62"/>
      <c r="H52" s="57"/>
      <c r="I52" s="131"/>
      <c r="J52" s="129"/>
      <c r="K52" s="49"/>
      <c r="L52" s="49"/>
      <c r="M52" s="49"/>
      <c r="N52" s="49"/>
      <c r="O52" s="54"/>
    </row>
    <row r="53" spans="1:15" s="12" customFormat="1" ht="43.5" customHeight="1" x14ac:dyDescent="0.25">
      <c r="A53" s="51">
        <v>2</v>
      </c>
      <c r="B53" s="101" t="s">
        <v>86</v>
      </c>
      <c r="C53" s="109">
        <f>0.45/100*C90</f>
        <v>0</v>
      </c>
      <c r="D53" s="142"/>
      <c r="E53" s="134"/>
      <c r="F53" s="134"/>
      <c r="G53" s="62"/>
      <c r="H53" s="57"/>
      <c r="I53" s="109"/>
      <c r="J53" s="57"/>
      <c r="K53" s="49"/>
      <c r="L53" s="49"/>
      <c r="M53" s="49"/>
      <c r="N53" s="49"/>
      <c r="O53" s="54"/>
    </row>
    <row r="54" spans="1:15" s="12" customFormat="1" ht="43.5" customHeight="1" x14ac:dyDescent="0.25">
      <c r="A54" s="52">
        <v>3</v>
      </c>
      <c r="B54" s="104" t="s">
        <v>87</v>
      </c>
      <c r="C54" s="109">
        <f>1.06/100*C90</f>
        <v>0</v>
      </c>
      <c r="D54" s="142"/>
      <c r="E54" s="134"/>
      <c r="F54" s="134"/>
      <c r="G54" s="62"/>
      <c r="H54" s="57"/>
      <c r="I54" s="109"/>
      <c r="J54" s="57"/>
      <c r="K54" s="49"/>
      <c r="L54" s="49"/>
      <c r="M54" s="49"/>
      <c r="N54" s="49"/>
      <c r="O54" s="54"/>
    </row>
    <row r="55" spans="1:15" s="12" customFormat="1" ht="43.5" customHeight="1" x14ac:dyDescent="0.25">
      <c r="A55" s="51">
        <v>4</v>
      </c>
      <c r="B55" s="101" t="s">
        <v>88</v>
      </c>
      <c r="C55" s="109">
        <f>0.04/100*C90</f>
        <v>0</v>
      </c>
      <c r="D55" s="142"/>
      <c r="E55" s="134"/>
      <c r="F55" s="134"/>
      <c r="G55" s="62"/>
      <c r="H55" s="57"/>
      <c r="I55" s="109"/>
      <c r="J55" s="57"/>
      <c r="K55" s="49"/>
      <c r="L55" s="49"/>
      <c r="M55" s="49"/>
      <c r="N55" s="49"/>
      <c r="O55" s="54"/>
    </row>
    <row r="56" spans="1:15" s="12" customFormat="1" ht="43.5" customHeight="1" x14ac:dyDescent="0.25">
      <c r="A56" s="51">
        <v>5</v>
      </c>
      <c r="B56" s="101" t="s">
        <v>89</v>
      </c>
      <c r="C56" s="109">
        <f>2.86/100*C90</f>
        <v>0</v>
      </c>
      <c r="D56" s="142"/>
      <c r="E56" s="134"/>
      <c r="F56" s="134"/>
      <c r="G56" s="62"/>
      <c r="H56" s="57"/>
      <c r="I56" s="109"/>
      <c r="J56" s="57"/>
      <c r="K56" s="49"/>
      <c r="L56" s="49"/>
      <c r="M56" s="49"/>
      <c r="N56" s="49"/>
      <c r="O56" s="54"/>
    </row>
    <row r="57" spans="1:15" s="12" customFormat="1" ht="43.5" customHeight="1" thickBot="1" x14ac:dyDescent="0.3">
      <c r="A57" s="94">
        <v>6</v>
      </c>
      <c r="B57" s="105" t="s">
        <v>90</v>
      </c>
      <c r="C57" s="109">
        <f>2.65/100*C90</f>
        <v>0</v>
      </c>
      <c r="D57" s="142"/>
      <c r="E57" s="134"/>
      <c r="F57" s="134"/>
      <c r="G57" s="62"/>
      <c r="H57" s="57"/>
      <c r="I57" s="109"/>
      <c r="J57" s="57"/>
      <c r="K57" s="49"/>
      <c r="L57" s="49"/>
      <c r="M57" s="49"/>
      <c r="N57" s="49"/>
      <c r="O57" s="54"/>
    </row>
    <row r="58" spans="1:15" s="12" customFormat="1" ht="43.5" customHeight="1" x14ac:dyDescent="0.25">
      <c r="A58" s="91">
        <v>7</v>
      </c>
      <c r="B58" s="103" t="s">
        <v>91</v>
      </c>
      <c r="C58" s="109">
        <f>4.07/100*C90</f>
        <v>0</v>
      </c>
      <c r="D58" s="142"/>
      <c r="E58" s="134"/>
      <c r="F58" s="134"/>
      <c r="G58" s="62"/>
      <c r="H58" s="57"/>
      <c r="I58" s="109"/>
      <c r="J58" s="57"/>
      <c r="K58" s="49"/>
      <c r="L58" s="49"/>
      <c r="M58" s="49"/>
      <c r="N58" s="49"/>
      <c r="O58" s="54"/>
    </row>
    <row r="59" spans="1:15" s="12" customFormat="1" ht="43.5" customHeight="1" thickBot="1" x14ac:dyDescent="0.3">
      <c r="A59" s="52">
        <v>8</v>
      </c>
      <c r="B59" s="104" t="s">
        <v>92</v>
      </c>
      <c r="C59" s="110">
        <f>2.06/100*C90</f>
        <v>0</v>
      </c>
      <c r="D59" s="142"/>
      <c r="E59" s="134"/>
      <c r="F59" s="134"/>
      <c r="G59" s="95"/>
      <c r="H59" s="132"/>
      <c r="I59" s="126"/>
      <c r="J59" s="58"/>
      <c r="K59" s="53"/>
      <c r="L59" s="53"/>
      <c r="M59" s="53"/>
      <c r="N59" s="53"/>
      <c r="O59" s="55"/>
    </row>
    <row r="60" spans="1:15" s="12" customFormat="1" ht="43.5" customHeight="1" thickBot="1" x14ac:dyDescent="0.3">
      <c r="A60" s="56" t="s">
        <v>93</v>
      </c>
      <c r="B60" s="106" t="s">
        <v>94</v>
      </c>
      <c r="C60" s="112">
        <f>SUM(C61:C71)</f>
        <v>0</v>
      </c>
      <c r="D60" s="107"/>
      <c r="E60" s="61"/>
      <c r="F60" s="61"/>
      <c r="G60" s="82"/>
      <c r="H60" s="87"/>
      <c r="I60" s="112"/>
      <c r="J60" s="96"/>
      <c r="K60" s="88"/>
      <c r="L60" s="88"/>
      <c r="M60" s="88"/>
      <c r="N60" s="88"/>
      <c r="O60" s="90"/>
    </row>
    <row r="61" spans="1:15" s="12" customFormat="1" ht="43.5" customHeight="1" x14ac:dyDescent="0.25">
      <c r="A61" s="91">
        <v>1</v>
      </c>
      <c r="B61" s="103" t="s">
        <v>127</v>
      </c>
      <c r="C61" s="111">
        <f>0.93/100*C90</f>
        <v>0</v>
      </c>
      <c r="D61" s="142">
        <f>SUM(C61:C71)</f>
        <v>0</v>
      </c>
      <c r="E61" s="134">
        <f>D61*0.23</f>
        <v>0</v>
      </c>
      <c r="F61" s="134">
        <f>D61+E61</f>
        <v>0</v>
      </c>
      <c r="G61" s="81"/>
      <c r="H61" s="119"/>
      <c r="I61" s="120"/>
      <c r="J61" s="85"/>
      <c r="K61" s="86"/>
      <c r="L61" s="86"/>
      <c r="M61" s="86"/>
      <c r="N61" s="86"/>
      <c r="O61" s="78"/>
    </row>
    <row r="62" spans="1:15" s="12" customFormat="1" ht="43.5" customHeight="1" x14ac:dyDescent="0.25">
      <c r="A62" s="51">
        <v>2</v>
      </c>
      <c r="B62" s="101" t="s">
        <v>95</v>
      </c>
      <c r="C62" s="109">
        <f>0.38/100*C90</f>
        <v>0</v>
      </c>
      <c r="D62" s="142"/>
      <c r="E62" s="134"/>
      <c r="F62" s="134"/>
      <c r="G62" s="62"/>
      <c r="H62" s="118"/>
      <c r="I62" s="109"/>
      <c r="J62" s="57"/>
      <c r="K62" s="49"/>
      <c r="L62" s="49"/>
      <c r="M62" s="49"/>
      <c r="N62" s="49"/>
      <c r="O62" s="54"/>
    </row>
    <row r="63" spans="1:15" s="12" customFormat="1" ht="43.5" customHeight="1" x14ac:dyDescent="0.25">
      <c r="A63" s="51">
        <v>3</v>
      </c>
      <c r="B63" s="101" t="s">
        <v>96</v>
      </c>
      <c r="C63" s="109">
        <f>0.68/100*C90</f>
        <v>0</v>
      </c>
      <c r="D63" s="142"/>
      <c r="E63" s="134"/>
      <c r="F63" s="134"/>
      <c r="G63" s="62"/>
      <c r="H63" s="118"/>
      <c r="I63" s="109"/>
      <c r="J63" s="57"/>
      <c r="K63" s="49"/>
      <c r="L63" s="49"/>
      <c r="M63" s="49"/>
      <c r="N63" s="49"/>
      <c r="O63" s="54"/>
    </row>
    <row r="64" spans="1:15" s="12" customFormat="1" ht="43.5" customHeight="1" x14ac:dyDescent="0.25">
      <c r="A64" s="51">
        <v>4</v>
      </c>
      <c r="B64" s="101" t="s">
        <v>97</v>
      </c>
      <c r="C64" s="109">
        <f>0.5/100*C90</f>
        <v>0</v>
      </c>
      <c r="D64" s="142"/>
      <c r="E64" s="134"/>
      <c r="F64" s="134"/>
      <c r="G64" s="62"/>
      <c r="H64" s="118"/>
      <c r="I64" s="109"/>
      <c r="J64" s="57"/>
      <c r="K64" s="49"/>
      <c r="L64" s="49"/>
      <c r="M64" s="49"/>
      <c r="N64" s="49"/>
      <c r="O64" s="54"/>
    </row>
    <row r="65" spans="1:15" s="12" customFormat="1" ht="43.5" customHeight="1" x14ac:dyDescent="0.25">
      <c r="A65" s="51">
        <v>5</v>
      </c>
      <c r="B65" s="101" t="s">
        <v>98</v>
      </c>
      <c r="C65" s="109">
        <f>0.15/100*C90</f>
        <v>0</v>
      </c>
      <c r="D65" s="142"/>
      <c r="E65" s="134"/>
      <c r="F65" s="134"/>
      <c r="G65" s="62"/>
      <c r="H65" s="118"/>
      <c r="I65" s="109"/>
      <c r="J65" s="57"/>
      <c r="K65" s="49"/>
      <c r="L65" s="49"/>
      <c r="M65" s="49"/>
      <c r="N65" s="49"/>
      <c r="O65" s="54"/>
    </row>
    <row r="66" spans="1:15" s="12" customFormat="1" ht="43.5" customHeight="1" x14ac:dyDescent="0.25">
      <c r="A66" s="51">
        <v>6</v>
      </c>
      <c r="B66" s="101" t="s">
        <v>99</v>
      </c>
      <c r="C66" s="109">
        <f>3.24/100*C90</f>
        <v>0</v>
      </c>
      <c r="D66" s="142"/>
      <c r="E66" s="134"/>
      <c r="F66" s="134"/>
      <c r="G66" s="62"/>
      <c r="H66" s="118"/>
      <c r="I66" s="109"/>
      <c r="J66" s="57"/>
      <c r="K66" s="49"/>
      <c r="L66" s="49"/>
      <c r="M66" s="49"/>
      <c r="N66" s="49"/>
      <c r="O66" s="54"/>
    </row>
    <row r="67" spans="1:15" s="12" customFormat="1" ht="43.5" customHeight="1" x14ac:dyDescent="0.25">
      <c r="A67" s="51">
        <v>7</v>
      </c>
      <c r="B67" s="101" t="s">
        <v>100</v>
      </c>
      <c r="C67" s="109">
        <f>2.96/100*C90</f>
        <v>0</v>
      </c>
      <c r="D67" s="142"/>
      <c r="E67" s="134"/>
      <c r="F67" s="134"/>
      <c r="G67" s="62"/>
      <c r="H67" s="118"/>
      <c r="I67" s="109"/>
      <c r="J67" s="57"/>
      <c r="K67" s="49"/>
      <c r="L67" s="49"/>
      <c r="M67" s="49"/>
      <c r="N67" s="49"/>
      <c r="O67" s="54"/>
    </row>
    <row r="68" spans="1:15" s="12" customFormat="1" ht="43.5" customHeight="1" x14ac:dyDescent="0.25">
      <c r="A68" s="51">
        <v>8</v>
      </c>
      <c r="B68" s="101" t="s">
        <v>101</v>
      </c>
      <c r="C68" s="109">
        <f>0.05/100*C90</f>
        <v>0</v>
      </c>
      <c r="D68" s="142"/>
      <c r="E68" s="134"/>
      <c r="F68" s="134"/>
      <c r="G68" s="62"/>
      <c r="H68" s="118"/>
      <c r="I68" s="109"/>
      <c r="J68" s="57"/>
      <c r="K68" s="49"/>
      <c r="L68" s="49"/>
      <c r="M68" s="49"/>
      <c r="N68" s="49"/>
      <c r="O68" s="54"/>
    </row>
    <row r="69" spans="1:15" s="12" customFormat="1" ht="43.5" customHeight="1" x14ac:dyDescent="0.25">
      <c r="A69" s="51">
        <v>9</v>
      </c>
      <c r="B69" s="101" t="s">
        <v>102</v>
      </c>
      <c r="C69" s="109">
        <f>0.96/100*C90</f>
        <v>0</v>
      </c>
      <c r="D69" s="142"/>
      <c r="E69" s="134"/>
      <c r="F69" s="134"/>
      <c r="G69" s="62"/>
      <c r="H69" s="118"/>
      <c r="I69" s="109"/>
      <c r="J69" s="57"/>
      <c r="K69" s="49"/>
      <c r="L69" s="49"/>
      <c r="M69" s="49"/>
      <c r="N69" s="49"/>
      <c r="O69" s="54"/>
    </row>
    <row r="70" spans="1:15" s="12" customFormat="1" ht="43.5" customHeight="1" x14ac:dyDescent="0.25">
      <c r="A70" s="51">
        <v>10</v>
      </c>
      <c r="B70" s="101" t="s">
        <v>103</v>
      </c>
      <c r="C70" s="109">
        <f>1.69/100*C90</f>
        <v>0</v>
      </c>
      <c r="D70" s="142"/>
      <c r="E70" s="134"/>
      <c r="F70" s="134"/>
      <c r="G70" s="62"/>
      <c r="H70" s="118"/>
      <c r="I70" s="109"/>
      <c r="J70" s="57"/>
      <c r="K70" s="49"/>
      <c r="L70" s="49"/>
      <c r="M70" s="49"/>
      <c r="N70" s="49"/>
      <c r="O70" s="54"/>
    </row>
    <row r="71" spans="1:15" s="12" customFormat="1" ht="43.5" customHeight="1" thickBot="1" x14ac:dyDescent="0.3">
      <c r="A71" s="52">
        <v>11</v>
      </c>
      <c r="B71" s="104" t="s">
        <v>104</v>
      </c>
      <c r="C71" s="110">
        <f>0.37/100*C90</f>
        <v>0</v>
      </c>
      <c r="D71" s="142"/>
      <c r="E71" s="134"/>
      <c r="F71" s="134"/>
      <c r="G71" s="62"/>
      <c r="H71" s="118"/>
      <c r="I71" s="124"/>
      <c r="J71" s="53"/>
      <c r="K71" s="49"/>
      <c r="L71" s="49"/>
      <c r="M71" s="49"/>
      <c r="N71" s="49"/>
      <c r="O71" s="54"/>
    </row>
    <row r="72" spans="1:15" s="12" customFormat="1" ht="43.5" customHeight="1" thickBot="1" x14ac:dyDescent="0.3">
      <c r="A72" s="56" t="s">
        <v>106</v>
      </c>
      <c r="B72" s="106" t="s">
        <v>107</v>
      </c>
      <c r="C72" s="112">
        <f>SUM(C73:C76)</f>
        <v>0</v>
      </c>
      <c r="D72" s="107"/>
      <c r="E72" s="61"/>
      <c r="F72" s="61"/>
      <c r="G72" s="82"/>
      <c r="H72" s="130"/>
      <c r="I72" s="123"/>
      <c r="J72" s="88"/>
      <c r="K72" s="88"/>
      <c r="L72" s="88"/>
      <c r="M72" s="88"/>
      <c r="N72" s="88"/>
      <c r="O72" s="90"/>
    </row>
    <row r="73" spans="1:15" s="12" customFormat="1" ht="43.5" customHeight="1" x14ac:dyDescent="0.25">
      <c r="A73" s="91">
        <v>1</v>
      </c>
      <c r="B73" s="103" t="s">
        <v>108</v>
      </c>
      <c r="C73" s="111">
        <f>1.27/100*C90</f>
        <v>0</v>
      </c>
      <c r="D73" s="142">
        <f>SUM(C73:C76)</f>
        <v>0</v>
      </c>
      <c r="E73" s="134">
        <f>D73*0.23</f>
        <v>0</v>
      </c>
      <c r="F73" s="134">
        <f>D73+E73</f>
        <v>0</v>
      </c>
      <c r="G73" s="62"/>
      <c r="H73" s="119"/>
      <c r="I73" s="131"/>
      <c r="J73" s="129"/>
      <c r="K73" s="49"/>
      <c r="L73" s="49"/>
      <c r="M73" s="49"/>
      <c r="N73" s="49"/>
      <c r="O73" s="54"/>
    </row>
    <row r="74" spans="1:15" s="12" customFormat="1" ht="48" customHeight="1" x14ac:dyDescent="0.25">
      <c r="A74" s="51">
        <v>2</v>
      </c>
      <c r="B74" s="101" t="s">
        <v>109</v>
      </c>
      <c r="C74" s="109">
        <f>0.63/100*C90</f>
        <v>0</v>
      </c>
      <c r="D74" s="142"/>
      <c r="E74" s="134"/>
      <c r="F74" s="134"/>
      <c r="G74" s="62"/>
      <c r="H74" s="118"/>
      <c r="I74" s="109"/>
      <c r="J74" s="57"/>
      <c r="K74" s="49"/>
      <c r="L74" s="49"/>
      <c r="M74" s="49"/>
      <c r="N74" s="49"/>
      <c r="O74" s="54"/>
    </row>
    <row r="75" spans="1:15" s="12" customFormat="1" ht="49.5" customHeight="1" x14ac:dyDescent="0.25">
      <c r="A75" s="51">
        <v>3</v>
      </c>
      <c r="B75" s="101" t="s">
        <v>110</v>
      </c>
      <c r="C75" s="109">
        <f>1.69/100*C90</f>
        <v>0</v>
      </c>
      <c r="D75" s="142"/>
      <c r="E75" s="134"/>
      <c r="F75" s="134"/>
      <c r="G75" s="62"/>
      <c r="H75" s="118"/>
      <c r="I75" s="109"/>
      <c r="J75" s="57"/>
      <c r="K75" s="49"/>
      <c r="L75" s="49"/>
      <c r="M75" s="49"/>
      <c r="N75" s="49"/>
      <c r="O75" s="54"/>
    </row>
    <row r="76" spans="1:15" s="12" customFormat="1" ht="43.5" customHeight="1" thickBot="1" x14ac:dyDescent="0.3">
      <c r="A76" s="52">
        <v>4</v>
      </c>
      <c r="B76" s="104" t="s">
        <v>111</v>
      </c>
      <c r="C76" s="110">
        <f>0.23/100*C90</f>
        <v>0</v>
      </c>
      <c r="D76" s="142"/>
      <c r="E76" s="134"/>
      <c r="F76" s="134"/>
      <c r="G76" s="62"/>
      <c r="H76" s="118"/>
      <c r="I76" s="126"/>
      <c r="J76" s="57"/>
      <c r="K76" s="49"/>
      <c r="L76" s="49"/>
      <c r="M76" s="49"/>
      <c r="N76" s="49"/>
      <c r="O76" s="54"/>
    </row>
    <row r="77" spans="1:15" s="12" customFormat="1" ht="43.5" customHeight="1" thickBot="1" x14ac:dyDescent="0.3">
      <c r="A77" s="56" t="s">
        <v>112</v>
      </c>
      <c r="B77" s="106" t="s">
        <v>113</v>
      </c>
      <c r="C77" s="112">
        <f>SUM(C78:C80)</f>
        <v>0</v>
      </c>
      <c r="D77" s="107"/>
      <c r="E77" s="61"/>
      <c r="F77" s="61"/>
      <c r="G77" s="82"/>
      <c r="H77" s="130"/>
      <c r="I77" s="123"/>
      <c r="J77" s="88"/>
      <c r="K77" s="88"/>
      <c r="L77" s="88"/>
      <c r="M77" s="88"/>
      <c r="N77" s="88"/>
      <c r="O77" s="90"/>
    </row>
    <row r="78" spans="1:15" s="12" customFormat="1" ht="43.5" customHeight="1" x14ac:dyDescent="0.25">
      <c r="A78" s="91">
        <v>1</v>
      </c>
      <c r="B78" s="103" t="s">
        <v>114</v>
      </c>
      <c r="C78" s="111">
        <f>0.42/100*C90</f>
        <v>0</v>
      </c>
      <c r="D78" s="142">
        <f>SUM(C78:C80)</f>
        <v>0</v>
      </c>
      <c r="E78" s="134">
        <f>D78*0.23</f>
        <v>0</v>
      </c>
      <c r="F78" s="134">
        <f>D78+E78</f>
        <v>0</v>
      </c>
      <c r="G78" s="62"/>
      <c r="H78" s="118"/>
      <c r="I78" s="128"/>
      <c r="J78" s="129"/>
      <c r="K78" s="49"/>
      <c r="L78" s="49"/>
      <c r="M78" s="49"/>
      <c r="N78" s="49"/>
      <c r="O78" s="54"/>
    </row>
    <row r="79" spans="1:15" s="12" customFormat="1" ht="43.5" customHeight="1" x14ac:dyDescent="0.25">
      <c r="A79" s="51">
        <v>2</v>
      </c>
      <c r="B79" s="101" t="s">
        <v>115</v>
      </c>
      <c r="C79" s="109">
        <f>1.16/100*C90</f>
        <v>0</v>
      </c>
      <c r="D79" s="142"/>
      <c r="E79" s="134"/>
      <c r="F79" s="134"/>
      <c r="G79" s="62"/>
      <c r="H79" s="118"/>
      <c r="I79" s="109"/>
      <c r="J79" s="57"/>
      <c r="K79" s="49"/>
      <c r="L79" s="49"/>
      <c r="M79" s="49"/>
      <c r="N79" s="49"/>
      <c r="O79" s="54"/>
    </row>
    <row r="80" spans="1:15" s="12" customFormat="1" ht="43.5" customHeight="1" thickBot="1" x14ac:dyDescent="0.3">
      <c r="A80" s="52">
        <v>3</v>
      </c>
      <c r="B80" s="104" t="s">
        <v>116</v>
      </c>
      <c r="C80" s="110">
        <f>0.14/100*C90</f>
        <v>0</v>
      </c>
      <c r="D80" s="142"/>
      <c r="E80" s="134"/>
      <c r="F80" s="134"/>
      <c r="G80" s="62"/>
      <c r="H80" s="118"/>
      <c r="I80" s="126"/>
      <c r="J80" s="57"/>
      <c r="K80" s="49"/>
      <c r="L80" s="49"/>
      <c r="M80" s="49"/>
      <c r="N80" s="49"/>
      <c r="O80" s="54"/>
    </row>
    <row r="81" spans="1:15" s="12" customFormat="1" ht="43.5" customHeight="1" thickBot="1" x14ac:dyDescent="0.3">
      <c r="A81" s="56" t="s">
        <v>7</v>
      </c>
      <c r="B81" s="106" t="s">
        <v>105</v>
      </c>
      <c r="C81" s="112">
        <f>SUM(C82:C89)</f>
        <v>0</v>
      </c>
      <c r="D81" s="107"/>
      <c r="E81" s="61"/>
      <c r="F81" s="61"/>
      <c r="G81" s="82"/>
      <c r="H81" s="87"/>
      <c r="I81" s="112"/>
      <c r="J81" s="96"/>
      <c r="K81" s="88"/>
      <c r="L81" s="88"/>
      <c r="M81" s="88"/>
      <c r="N81" s="88"/>
      <c r="O81" s="90"/>
    </row>
    <row r="82" spans="1:15" s="12" customFormat="1" ht="43.5" customHeight="1" x14ac:dyDescent="0.25">
      <c r="A82" s="91">
        <v>1</v>
      </c>
      <c r="B82" s="103" t="s">
        <v>117</v>
      </c>
      <c r="C82" s="111">
        <f>0.95/100*C90</f>
        <v>0</v>
      </c>
      <c r="D82" s="142">
        <f>SUM(C82:C89)</f>
        <v>0</v>
      </c>
      <c r="E82" s="134">
        <f>D82*0.23</f>
        <v>0</v>
      </c>
      <c r="F82" s="134">
        <f>D82+E82</f>
        <v>0</v>
      </c>
      <c r="G82" s="62"/>
      <c r="H82" s="118"/>
      <c r="I82" s="128"/>
      <c r="J82" s="129"/>
      <c r="K82" s="49"/>
      <c r="L82" s="49"/>
      <c r="M82" s="49"/>
      <c r="N82" s="49"/>
      <c r="O82" s="54"/>
    </row>
    <row r="83" spans="1:15" s="12" customFormat="1" ht="43.5" customHeight="1" x14ac:dyDescent="0.25">
      <c r="A83" s="51">
        <v>2</v>
      </c>
      <c r="B83" s="101" t="s">
        <v>118</v>
      </c>
      <c r="C83" s="109">
        <f>4.91/100*C90</f>
        <v>0</v>
      </c>
      <c r="D83" s="142"/>
      <c r="E83" s="134"/>
      <c r="F83" s="134"/>
      <c r="G83" s="62"/>
      <c r="H83" s="118"/>
      <c r="I83" s="109"/>
      <c r="J83" s="57"/>
      <c r="K83" s="49"/>
      <c r="L83" s="49"/>
      <c r="M83" s="49"/>
      <c r="N83" s="49"/>
      <c r="O83" s="54"/>
    </row>
    <row r="84" spans="1:15" s="12" customFormat="1" ht="73.5" customHeight="1" x14ac:dyDescent="0.25">
      <c r="A84" s="51">
        <v>3</v>
      </c>
      <c r="B84" s="101" t="s">
        <v>121</v>
      </c>
      <c r="C84" s="109">
        <f>0.73/100*C90</f>
        <v>0</v>
      </c>
      <c r="D84" s="142"/>
      <c r="E84" s="134"/>
      <c r="F84" s="134"/>
      <c r="G84" s="62"/>
      <c r="H84" s="118"/>
      <c r="I84" s="109"/>
      <c r="J84" s="57"/>
      <c r="K84" s="49"/>
      <c r="L84" s="49"/>
      <c r="M84" s="49"/>
      <c r="N84" s="49"/>
      <c r="O84" s="54"/>
    </row>
    <row r="85" spans="1:15" s="12" customFormat="1" ht="43.5" customHeight="1" x14ac:dyDescent="0.25">
      <c r="A85" s="51">
        <v>4</v>
      </c>
      <c r="B85" s="101" t="s">
        <v>119</v>
      </c>
      <c r="C85" s="109">
        <f>0.96/100*C90</f>
        <v>0</v>
      </c>
      <c r="D85" s="142"/>
      <c r="E85" s="134"/>
      <c r="F85" s="134"/>
      <c r="G85" s="62"/>
      <c r="H85" s="118"/>
      <c r="I85" s="109"/>
      <c r="J85" s="57"/>
      <c r="K85" s="49"/>
      <c r="L85" s="49"/>
      <c r="M85" s="49"/>
      <c r="N85" s="49"/>
      <c r="O85" s="54"/>
    </row>
    <row r="86" spans="1:15" s="12" customFormat="1" ht="66" customHeight="1" x14ac:dyDescent="0.25">
      <c r="A86" s="51">
        <v>5</v>
      </c>
      <c r="B86" s="101" t="s">
        <v>122</v>
      </c>
      <c r="C86" s="109">
        <f>2.57/100*C90</f>
        <v>0</v>
      </c>
      <c r="D86" s="142"/>
      <c r="E86" s="134"/>
      <c r="F86" s="134"/>
      <c r="G86" s="62"/>
      <c r="H86" s="118"/>
      <c r="I86" s="109"/>
      <c r="J86" s="57"/>
      <c r="K86" s="49"/>
      <c r="L86" s="49"/>
      <c r="M86" s="49"/>
      <c r="N86" s="49"/>
      <c r="O86" s="54"/>
    </row>
    <row r="87" spans="1:15" s="12" customFormat="1" ht="51" customHeight="1" x14ac:dyDescent="0.25">
      <c r="A87" s="51">
        <v>6</v>
      </c>
      <c r="B87" s="101" t="s">
        <v>123</v>
      </c>
      <c r="C87" s="109">
        <f>0.1/100*C90</f>
        <v>0</v>
      </c>
      <c r="D87" s="142"/>
      <c r="E87" s="134"/>
      <c r="F87" s="134"/>
      <c r="G87" s="62"/>
      <c r="H87" s="118"/>
      <c r="I87" s="109"/>
      <c r="J87" s="57"/>
      <c r="K87" s="49"/>
      <c r="L87" s="49"/>
      <c r="M87" s="49"/>
      <c r="N87" s="49"/>
      <c r="O87" s="54"/>
    </row>
    <row r="88" spans="1:15" s="12" customFormat="1" ht="43.5" customHeight="1" x14ac:dyDescent="0.25">
      <c r="A88" s="51">
        <v>7</v>
      </c>
      <c r="B88" s="101" t="s">
        <v>120</v>
      </c>
      <c r="C88" s="109">
        <f>2.32/100*C90</f>
        <v>0</v>
      </c>
      <c r="D88" s="142"/>
      <c r="E88" s="134"/>
      <c r="F88" s="134"/>
      <c r="G88" s="62"/>
      <c r="H88" s="118"/>
      <c r="I88" s="109"/>
      <c r="J88" s="57"/>
      <c r="K88" s="49"/>
      <c r="L88" s="49"/>
      <c r="M88" s="49"/>
      <c r="N88" s="49"/>
      <c r="O88" s="54"/>
    </row>
    <row r="89" spans="1:15" s="12" customFormat="1" ht="43.5" customHeight="1" thickBot="1" x14ac:dyDescent="0.3">
      <c r="A89" s="51">
        <v>8</v>
      </c>
      <c r="B89" s="101" t="s">
        <v>124</v>
      </c>
      <c r="C89" s="109">
        <f>0.77/100*C90</f>
        <v>0</v>
      </c>
      <c r="D89" s="149"/>
      <c r="E89" s="135"/>
      <c r="F89" s="135"/>
      <c r="G89" s="62"/>
      <c r="H89" s="125"/>
      <c r="I89" s="126"/>
      <c r="J89" s="58"/>
      <c r="K89" s="53"/>
      <c r="L89" s="53"/>
      <c r="M89" s="53"/>
      <c r="N89" s="127"/>
      <c r="O89" s="54"/>
    </row>
    <row r="90" spans="1:15" s="12" customFormat="1" ht="60.75" customHeight="1" thickBot="1" x14ac:dyDescent="0.3">
      <c r="A90" s="21"/>
      <c r="B90" s="22" t="s">
        <v>23</v>
      </c>
      <c r="C90" s="108">
        <v>0</v>
      </c>
      <c r="D90" s="97">
        <f>D30+D52+D61+D73+D78+D82</f>
        <v>0</v>
      </c>
      <c r="E90" s="97">
        <f t="shared" ref="E90:F90" si="0">E30+E52+E61+E73+E78+E82</f>
        <v>0</v>
      </c>
      <c r="F90" s="98">
        <f t="shared" si="0"/>
        <v>0</v>
      </c>
      <c r="G90" s="59" t="s">
        <v>29</v>
      </c>
      <c r="H90" s="23"/>
      <c r="I90" s="23"/>
      <c r="J90" s="23"/>
      <c r="K90" s="23"/>
      <c r="L90" s="24"/>
      <c r="M90" s="24"/>
      <c r="N90" s="24"/>
      <c r="O90" s="72"/>
    </row>
    <row r="91" spans="1:15" s="12" customFormat="1" ht="57" customHeight="1" thickBot="1" x14ac:dyDescent="0.3">
      <c r="A91" s="21"/>
      <c r="B91" s="25"/>
      <c r="C91" s="26"/>
      <c r="D91" s="60"/>
      <c r="E91" s="60"/>
      <c r="F91" s="60"/>
      <c r="G91" s="27" t="s">
        <v>20</v>
      </c>
      <c r="H91" s="28"/>
      <c r="I91" s="28"/>
      <c r="J91" s="29"/>
      <c r="K91" s="29"/>
      <c r="L91" s="30"/>
      <c r="M91" s="33"/>
      <c r="N91" s="71"/>
      <c r="O91" s="77"/>
    </row>
    <row r="92" spans="1:15" s="12" customFormat="1" ht="57" customHeight="1" thickBot="1" x14ac:dyDescent="0.3">
      <c r="A92" s="21"/>
      <c r="B92" s="25"/>
      <c r="C92" s="60"/>
      <c r="D92" s="30"/>
      <c r="E92" s="30"/>
      <c r="F92" s="30"/>
      <c r="G92" s="27" t="s">
        <v>39</v>
      </c>
      <c r="H92" s="64"/>
      <c r="I92" s="65"/>
      <c r="J92" s="65"/>
      <c r="K92" s="65"/>
      <c r="L92" s="65"/>
      <c r="M92" s="65"/>
      <c r="N92" s="73"/>
      <c r="O92" s="79"/>
    </row>
    <row r="93" spans="1:15" s="12" customFormat="1" ht="57" customHeight="1" x14ac:dyDescent="0.25">
      <c r="A93" s="21"/>
      <c r="B93" s="25"/>
      <c r="C93" s="60"/>
      <c r="D93" s="30"/>
      <c r="E93" s="30"/>
      <c r="F93" s="30"/>
      <c r="G93" s="27" t="s">
        <v>40</v>
      </c>
      <c r="H93" s="23"/>
      <c r="I93" s="23"/>
      <c r="J93" s="66"/>
      <c r="K93" s="23"/>
      <c r="M93" s="74"/>
      <c r="N93" s="75"/>
      <c r="O93" s="78"/>
    </row>
    <row r="94" spans="1:15" s="12" customFormat="1" ht="56.25" customHeight="1" thickBot="1" x14ac:dyDescent="0.3">
      <c r="A94" s="21"/>
      <c r="B94" s="25"/>
      <c r="C94" s="31"/>
      <c r="D94" s="31"/>
      <c r="E94" s="31"/>
      <c r="F94" s="31"/>
      <c r="G94" s="32" t="s">
        <v>30</v>
      </c>
      <c r="H94" s="67"/>
      <c r="I94" s="68"/>
      <c r="J94" s="68"/>
      <c r="K94" s="69"/>
      <c r="L94" s="67"/>
      <c r="M94" s="67"/>
      <c r="N94" s="76"/>
      <c r="O94" s="77"/>
    </row>
    <row r="95" spans="1:15" s="12" customFormat="1" ht="75.75" customHeight="1" thickBot="1" x14ac:dyDescent="0.3">
      <c r="A95" s="21"/>
      <c r="B95" s="25"/>
      <c r="C95" s="31"/>
      <c r="D95" s="31"/>
      <c r="E95" s="31"/>
      <c r="F95" s="31"/>
      <c r="G95" s="34" t="s">
        <v>31</v>
      </c>
      <c r="H95" s="139"/>
      <c r="I95" s="140"/>
      <c r="J95" s="140"/>
      <c r="K95" s="140"/>
      <c r="L95" s="140"/>
      <c r="M95" s="140"/>
      <c r="N95" s="140"/>
      <c r="O95" s="79"/>
    </row>
    <row r="96" spans="1:15" s="12" customFormat="1" ht="131.25" customHeight="1" x14ac:dyDescent="0.25">
      <c r="A96" s="21"/>
      <c r="B96" s="25"/>
      <c r="C96" s="31"/>
      <c r="D96" s="31"/>
      <c r="E96" s="31"/>
      <c r="F96" s="31"/>
      <c r="G96" s="34"/>
      <c r="H96" s="47"/>
      <c r="I96" s="47"/>
      <c r="J96" s="47"/>
      <c r="K96" s="47"/>
      <c r="L96" s="47"/>
      <c r="M96" s="47"/>
      <c r="N96" s="48"/>
    </row>
    <row r="97" spans="1:23" s="12" customFormat="1" ht="50.25" customHeight="1" x14ac:dyDescent="0.25">
      <c r="A97" s="21"/>
      <c r="B97" s="133" t="s">
        <v>129</v>
      </c>
      <c r="C97" s="31"/>
      <c r="D97" s="31"/>
      <c r="E97" s="31"/>
      <c r="F97" s="31"/>
      <c r="G97" s="34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8"/>
    </row>
    <row r="98" spans="1:23" s="12" customFormat="1" ht="50.25" customHeight="1" x14ac:dyDescent="0.25">
      <c r="A98" s="21"/>
      <c r="B98" s="133" t="s">
        <v>130</v>
      </c>
      <c r="C98" s="31"/>
      <c r="D98" s="31"/>
      <c r="E98" s="31"/>
      <c r="F98" s="31"/>
      <c r="G98" s="34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8"/>
    </row>
    <row r="99" spans="1:23" s="12" customFormat="1" ht="50.25" customHeight="1" x14ac:dyDescent="0.25">
      <c r="A99" s="21"/>
      <c r="B99" s="133"/>
      <c r="C99" s="31"/>
      <c r="D99" s="31"/>
      <c r="E99" s="31"/>
      <c r="F99" s="31"/>
      <c r="G99" s="34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8"/>
    </row>
    <row r="100" spans="1:23" s="12" customFormat="1" ht="50.25" customHeight="1" thickBot="1" x14ac:dyDescent="0.3">
      <c r="A100" s="21"/>
      <c r="C100" s="31"/>
      <c r="D100" s="31"/>
      <c r="E100" s="31"/>
      <c r="F100" s="31"/>
      <c r="G100" s="34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8"/>
    </row>
    <row r="101" spans="1:23" s="12" customFormat="1" ht="37.5" customHeight="1" thickBot="1" x14ac:dyDescent="0.3">
      <c r="A101" s="36"/>
      <c r="B101" s="37" t="s">
        <v>35</v>
      </c>
      <c r="C101" s="38"/>
      <c r="D101" s="38"/>
      <c r="E101" s="38"/>
      <c r="F101" s="38"/>
      <c r="G101" s="39"/>
      <c r="H101" s="100" t="s">
        <v>131</v>
      </c>
      <c r="I101" s="40"/>
      <c r="J101" s="41"/>
      <c r="L101" s="99"/>
      <c r="M101" s="70"/>
    </row>
    <row r="102" spans="1:23" ht="30.75" customHeight="1" thickBot="1" x14ac:dyDescent="0.55000000000000004">
      <c r="A102" s="42"/>
      <c r="G102" s="35"/>
      <c r="L102" s="50"/>
      <c r="M102" s="50"/>
    </row>
    <row r="103" spans="1:23" ht="43.5" customHeight="1" thickBot="1" x14ac:dyDescent="0.75">
      <c r="A103" s="43"/>
      <c r="B103" s="136" t="s">
        <v>36</v>
      </c>
      <c r="C103" s="137"/>
      <c r="D103" s="137"/>
      <c r="E103" s="137"/>
      <c r="F103" s="137"/>
      <c r="G103" s="138"/>
      <c r="H103" s="46" t="s">
        <v>3</v>
      </c>
      <c r="I103" s="1" t="s">
        <v>4</v>
      </c>
    </row>
    <row r="108" spans="1:23" ht="42" customHeight="1" x14ac:dyDescent="0.5">
      <c r="A108" s="1" t="s">
        <v>41</v>
      </c>
      <c r="H108" s="2" t="s">
        <v>15</v>
      </c>
    </row>
    <row r="109" spans="1:23" ht="46.5" customHeight="1" x14ac:dyDescent="0.5">
      <c r="A109" s="1" t="s">
        <v>42</v>
      </c>
      <c r="D109" s="1" t="s">
        <v>43</v>
      </c>
      <c r="F109" s="1" t="s">
        <v>16</v>
      </c>
      <c r="H109" s="1" t="s">
        <v>44</v>
      </c>
      <c r="J109" s="1" t="s">
        <v>16</v>
      </c>
    </row>
    <row r="110" spans="1:23" ht="84" customHeight="1" x14ac:dyDescent="0.5">
      <c r="F110" s="44" t="s">
        <v>25</v>
      </c>
      <c r="J110" s="44" t="s">
        <v>26</v>
      </c>
    </row>
    <row r="112" spans="1:23" ht="27.75" customHeight="1" x14ac:dyDescent="0.5"/>
    <row r="114" spans="1:1" x14ac:dyDescent="0.5">
      <c r="A114" s="45"/>
    </row>
  </sheetData>
  <mergeCells count="26">
    <mergeCell ref="B103:G103"/>
    <mergeCell ref="H95:N95"/>
    <mergeCell ref="A3:O3"/>
    <mergeCell ref="D30:D50"/>
    <mergeCell ref="E30:E50"/>
    <mergeCell ref="F30:F50"/>
    <mergeCell ref="A4:O4"/>
    <mergeCell ref="O26:O27"/>
    <mergeCell ref="H25:N25"/>
    <mergeCell ref="C27:D27"/>
    <mergeCell ref="H26:N26"/>
    <mergeCell ref="D52:D59"/>
    <mergeCell ref="D61:D71"/>
    <mergeCell ref="D73:D76"/>
    <mergeCell ref="D78:D80"/>
    <mergeCell ref="D82:D89"/>
    <mergeCell ref="E78:E80"/>
    <mergeCell ref="F78:F80"/>
    <mergeCell ref="E82:E89"/>
    <mergeCell ref="F82:F89"/>
    <mergeCell ref="E52:E59"/>
    <mergeCell ref="F52:F59"/>
    <mergeCell ref="E61:E71"/>
    <mergeCell ref="F61:F71"/>
    <mergeCell ref="E73:E76"/>
    <mergeCell ref="F73:F76"/>
  </mergeCells>
  <pageMargins left="1" right="1" top="1" bottom="1" header="0.5" footer="0.5"/>
  <pageSetup paperSize="8" scale="1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Arkusz2</vt:lpstr>
      <vt:lpstr>Arkusz3</vt:lpstr>
      <vt:lpstr>Arkusz4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Sulimka</dc:creator>
  <cp:lastModifiedBy>Aleksandra Sulimka</cp:lastModifiedBy>
  <cp:lastPrinted>2024-04-03T08:14:07Z</cp:lastPrinted>
  <dcterms:created xsi:type="dcterms:W3CDTF">2017-03-23T10:10:15Z</dcterms:created>
  <dcterms:modified xsi:type="dcterms:W3CDTF">2025-02-12T12:44:01Z</dcterms:modified>
</cp:coreProperties>
</file>