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ne\Agnieszka Husarz\1_PRZETARGI\Drobnera\"/>
    </mc:Choice>
  </mc:AlternateContent>
  <bookViews>
    <workbookView xWindow="-120" yWindow="-120" windowWidth="28920" windowHeight="11925" tabRatio="1000" activeTab="8"/>
  </bookViews>
  <sheets>
    <sheet name="2_DROGI" sheetId="39" r:id="rId1"/>
    <sheet name="2a_CHODNIKI" sheetId="57" r:id="rId2"/>
    <sheet name="2b_DDR" sheetId="56" r:id="rId3"/>
    <sheet name="3_TORY" sheetId="50" r:id="rId4"/>
    <sheet name="4_GAZ_Gmina" sheetId="36" r:id="rId5"/>
    <sheet name="5_WODA_Gmina" sheetId="35" r:id="rId6"/>
    <sheet name="6_KO_Gmina" sheetId="34" r:id="rId7"/>
    <sheet name="7_KD_Gmina" sheetId="33" r:id="rId8"/>
    <sheet name="8_KOLIZJE SN i nN " sheetId="7" r:id="rId9"/>
    <sheet name="9_ITS - SK059" sheetId="60" r:id="rId10"/>
    <sheet name="10_OŚWIETLENIE" sheetId="51" r:id="rId11"/>
    <sheet name="11_TRAKCJA" sheetId="62" r:id="rId12"/>
    <sheet name="12_TEL KOLIZJE" sheetId="48" r:id="rId13"/>
    <sheet name="13_MAN ITS" sheetId="58" r:id="rId14"/>
    <sheet name="14_MKT_KSU" sheetId="49" r:id="rId15"/>
    <sheet name="15_ORGANIZACJA RUCHU" sheetId="61" r:id="rId16"/>
    <sheet name="16_Zieleń wycinka i zabezpiecze" sheetId="53" r:id="rId17"/>
    <sheet name="17_Naszadzenia zieleni" sheetId="54" r:id="rId18"/>
    <sheet name="18_ODTWORZENIE" sheetId="42" r:id="rId19"/>
    <sheet name="19_KD_MPWiK" sheetId="29" r:id="rId20"/>
    <sheet name="20_KO_MPWiK" sheetId="30" r:id="rId21"/>
    <sheet name="21_WODA_MPWiK" sheetId="31" r:id="rId22"/>
    <sheet name="22_GAZ_MPWiK" sheetId="32" r:id="rId23"/>
  </sheets>
  <externalReferences>
    <externalReference r:id="rId24"/>
    <externalReference r:id="rId25"/>
    <externalReference r:id="rId26"/>
    <externalReference r:id="rId27"/>
    <externalReference r:id="rId28"/>
  </externalReferences>
  <definedNames>
    <definedName name="_xlnm._FilterDatabase" localSheetId="12" hidden="1">'12_TEL KOLIZJE'!$A$5:$E$679</definedName>
    <definedName name="a" localSheetId="10">#REF!</definedName>
    <definedName name="a" localSheetId="11">#REF!</definedName>
    <definedName name="a" localSheetId="12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0">#REF!</definedName>
    <definedName name="a" localSheetId="1">#REF!</definedName>
    <definedName name="a" localSheetId="2">#REF!</definedName>
    <definedName name="a" localSheetId="3">!#REF!</definedName>
    <definedName name="a" localSheetId="8">#REF!</definedName>
    <definedName name="a">#REF!</definedName>
    <definedName name="a_8" localSheetId="10">#REF!</definedName>
    <definedName name="a_8" localSheetId="11">#REF!</definedName>
    <definedName name="a_8" localSheetId="12">#REF!</definedName>
    <definedName name="a_8" localSheetId="14">#REF!</definedName>
    <definedName name="a_8" localSheetId="16">#REF!</definedName>
    <definedName name="a_8" localSheetId="17">#REF!</definedName>
    <definedName name="a_8" localSheetId="18">#REF!</definedName>
    <definedName name="a_8" localSheetId="0">#REF!</definedName>
    <definedName name="a_8" localSheetId="1">#REF!</definedName>
    <definedName name="a_8" localSheetId="2">#REF!</definedName>
    <definedName name="a_8" localSheetId="3">!#REF!</definedName>
    <definedName name="a_8" localSheetId="8">#REF!</definedName>
    <definedName name="a_8">#REF!</definedName>
    <definedName name="d" localSheetId="11">#REF!</definedName>
    <definedName name="d">#REF!</definedName>
    <definedName name="Excel_BuiltIn__FilterDatabase_1">"$#ODWOŁANIE.$B$2:$K$188"</definedName>
    <definedName name="Excel_BuiltIn_Print_Area" localSheetId="19">#N/A</definedName>
    <definedName name="Excel_BuiltIn_Print_Area" localSheetId="20">#N/A</definedName>
    <definedName name="Excel_BuiltIn_Print_Area" localSheetId="21">#N/A</definedName>
    <definedName name="Excel_BuiltIn_Print_Area" localSheetId="22">#N/A</definedName>
    <definedName name="Excel_BuiltIn_Print_Area" localSheetId="4">#N/A</definedName>
    <definedName name="Excel_BuiltIn_Print_Area" localSheetId="5">#N/A</definedName>
    <definedName name="Excel_BuiltIn_Print_Area" localSheetId="6">#N/A</definedName>
    <definedName name="Excel_BuiltIn_Print_Area" localSheetId="7">#N/A</definedName>
    <definedName name="Excel_BuiltIn_Print_Area_1" localSheetId="11">#REF!</definedName>
    <definedName name="Excel_BuiltIn_Print_Area_1" localSheetId="18">#REF!</definedName>
    <definedName name="Excel_BuiltIn_Print_Area_1" localSheetId="19">'19_KD_MPWiK'!#REF!</definedName>
    <definedName name="Excel_BuiltIn_Print_Area_1" localSheetId="20">'20_KO_MPWiK'!#REF!</definedName>
    <definedName name="Excel_BuiltIn_Print_Area_1" localSheetId="21">'21_WODA_MPWiK'!$A$5:$E$6</definedName>
    <definedName name="Excel_BuiltIn_Print_Area_1" localSheetId="22">'22_GAZ_MPWiK'!$A$6:$E$6</definedName>
    <definedName name="Excel_BuiltIn_Print_Area_1" localSheetId="4">'4_GAZ_Gmina'!$A$5:$E$5</definedName>
    <definedName name="Excel_BuiltIn_Print_Area_1" localSheetId="5">'5_WODA_Gmina'!$A$5:$E$6</definedName>
    <definedName name="Excel_BuiltIn_Print_Area_1" localSheetId="6">'6_KO_Gmina'!#REF!</definedName>
    <definedName name="Excel_BuiltIn_Print_Area_1" localSheetId="7">'7_KD_Gmina'!#REF!</definedName>
    <definedName name="Excel_BuiltIn_Print_Area_1">#REF!</definedName>
    <definedName name="Excel_BuiltIn_Print_Area_1_1_1_1_1" localSheetId="11">#REF!</definedName>
    <definedName name="Excel_BuiltIn_Print_Area_1_1_1_1_1" localSheetId="18">#REF!</definedName>
    <definedName name="Excel_BuiltIn_Print_Area_1_1_1_1_1" localSheetId="19">#REF!</definedName>
    <definedName name="Excel_BuiltIn_Print_Area_1_1_1_1_1" localSheetId="20">#REF!</definedName>
    <definedName name="Excel_BuiltIn_Print_Area_1_1_1_1_1" localSheetId="21">#REF!</definedName>
    <definedName name="Excel_BuiltIn_Print_Area_1_1_1_1_1" localSheetId="22">#REF!</definedName>
    <definedName name="Excel_BuiltIn_Print_Area_1_1_1_1_1" localSheetId="3">!#REF!</definedName>
    <definedName name="Excel_BuiltIn_Print_Area_1_1_1_1_1" localSheetId="5">#REF!</definedName>
    <definedName name="Excel_BuiltIn_Print_Area_1_1_1_1_1" localSheetId="6">#REF!</definedName>
    <definedName name="Excel_BuiltIn_Print_Area_1_1_1_1_1" localSheetId="7">#REF!</definedName>
    <definedName name="Excel_BuiltIn_Print_Area_1_1_1_1_1">#REF!</definedName>
    <definedName name="Excel_BuiltIn_Print_Area_1_1_1_1_1_1" localSheetId="11">#REF!</definedName>
    <definedName name="Excel_BuiltIn_Print_Area_1_1_1_1_1_1" localSheetId="18">#REF!</definedName>
    <definedName name="Excel_BuiltIn_Print_Area_1_1_1_1_1_1" localSheetId="19">#REF!</definedName>
    <definedName name="Excel_BuiltIn_Print_Area_1_1_1_1_1_1" localSheetId="20">#REF!</definedName>
    <definedName name="Excel_BuiltIn_Print_Area_1_1_1_1_1_1" localSheetId="21">#REF!</definedName>
    <definedName name="Excel_BuiltIn_Print_Area_1_1_1_1_1_1" localSheetId="22">#REF!</definedName>
    <definedName name="Excel_BuiltIn_Print_Area_1_1_1_1_1_1" localSheetId="3">!#REF!</definedName>
    <definedName name="Excel_BuiltIn_Print_Area_1_1_1_1_1_1" localSheetId="5">#REF!</definedName>
    <definedName name="Excel_BuiltIn_Print_Area_1_1_1_1_1_1" localSheetId="6">#REF!</definedName>
    <definedName name="Excel_BuiltIn_Print_Area_1_1_1_1_1_1" localSheetId="7">#REF!</definedName>
    <definedName name="Excel_BuiltIn_Print_Area_1_1_1_1_1_1">#REF!</definedName>
    <definedName name="Excel_BuiltIn_Print_Area_1_1_1_1_1_1_1" localSheetId="11">#REF!</definedName>
    <definedName name="Excel_BuiltIn_Print_Area_1_1_1_1_1_1_1" localSheetId="18">#REF!</definedName>
    <definedName name="Excel_BuiltIn_Print_Area_1_1_1_1_1_1_1" localSheetId="19">#REF!</definedName>
    <definedName name="Excel_BuiltIn_Print_Area_1_1_1_1_1_1_1" localSheetId="20">#REF!</definedName>
    <definedName name="Excel_BuiltIn_Print_Area_1_1_1_1_1_1_1" localSheetId="21">#REF!</definedName>
    <definedName name="Excel_BuiltIn_Print_Area_1_1_1_1_1_1_1" localSheetId="22">#REF!</definedName>
    <definedName name="Excel_BuiltIn_Print_Area_1_1_1_1_1_1_1" localSheetId="3">!#REF!</definedName>
    <definedName name="Excel_BuiltIn_Print_Area_1_1_1_1_1_1_1" localSheetId="5">#REF!</definedName>
    <definedName name="Excel_BuiltIn_Print_Area_1_1_1_1_1_1_1" localSheetId="6">#REF!</definedName>
    <definedName name="Excel_BuiltIn_Print_Area_1_1_1_1_1_1_1" localSheetId="7">#REF!</definedName>
    <definedName name="Excel_BuiltIn_Print_Area_1_1_1_1_1_1_1">#REF!</definedName>
    <definedName name="Excel_BuiltIn_Print_Area_1_1_1_1_1_1_1_1" localSheetId="10">'[1]4_GAZ_Gmina'!#REF!</definedName>
    <definedName name="Excel_BuiltIn_Print_Area_1_1_1_1_1_1_1_1" localSheetId="11">'[1]4_GAZ_Gmina'!#REF!</definedName>
    <definedName name="Excel_BuiltIn_Print_Area_1_1_1_1_1_1_1_1" localSheetId="16">'[2]4_GAZ_Gmina'!#REF!</definedName>
    <definedName name="Excel_BuiltIn_Print_Area_1_1_1_1_1_1_1_1" localSheetId="17">'[2]4_GAZ_Gmina'!#REF!</definedName>
    <definedName name="Excel_BuiltIn_Print_Area_1_1_1_1_1_1_1_1" localSheetId="18">#REF!</definedName>
    <definedName name="Excel_BuiltIn_Print_Area_1_1_1_1_1_1_1_1" localSheetId="19">'19_KD_MPWiK'!#REF!</definedName>
    <definedName name="Excel_BuiltIn_Print_Area_1_1_1_1_1_1_1_1" localSheetId="20">'20_KO_MPWiK'!#REF!</definedName>
    <definedName name="Excel_BuiltIn_Print_Area_1_1_1_1_1_1_1_1" localSheetId="21">'21_WODA_MPWiK'!#REF!</definedName>
    <definedName name="Excel_BuiltIn_Print_Area_1_1_1_1_1_1_1_1" localSheetId="22">'22_GAZ_MPWiK'!#REF!</definedName>
    <definedName name="Excel_BuiltIn_Print_Area_1_1_1_1_1_1_1_1" localSheetId="3">'[3]4_GAZ_Gmina'!#REF!</definedName>
    <definedName name="Excel_BuiltIn_Print_Area_1_1_1_1_1_1_1_1" localSheetId="4">'4_GAZ_Gmina'!#REF!</definedName>
    <definedName name="Excel_BuiltIn_Print_Area_1_1_1_1_1_1_1_1" localSheetId="5">'5_WODA_Gmina'!#REF!</definedName>
    <definedName name="Excel_BuiltIn_Print_Area_1_1_1_1_1_1_1_1" localSheetId="6">'6_KO_Gmina'!#REF!</definedName>
    <definedName name="Excel_BuiltIn_Print_Area_1_1_1_1_1_1_1_1" localSheetId="7">'7_KD_Gmina'!#REF!</definedName>
    <definedName name="Excel_BuiltIn_Print_Area_1_1_1_1_1_1_1_1">#REF!</definedName>
    <definedName name="Excel_BuiltIn_Print_Area_1_1_1_1_1_1_1_1_1" localSheetId="10">'[1]4_GAZ_Gmina'!#REF!</definedName>
    <definedName name="Excel_BuiltIn_Print_Area_1_1_1_1_1_1_1_1_1" localSheetId="11">'[1]4_GAZ_Gmina'!#REF!</definedName>
    <definedName name="Excel_BuiltIn_Print_Area_1_1_1_1_1_1_1_1_1" localSheetId="16">'[2]4_GAZ_Gmina'!#REF!</definedName>
    <definedName name="Excel_BuiltIn_Print_Area_1_1_1_1_1_1_1_1_1" localSheetId="17">'[2]4_GAZ_Gmina'!#REF!</definedName>
    <definedName name="Excel_BuiltIn_Print_Area_1_1_1_1_1_1_1_1_1" localSheetId="18">#REF!</definedName>
    <definedName name="Excel_BuiltIn_Print_Area_1_1_1_1_1_1_1_1_1" localSheetId="19">'19_KD_MPWiK'!#REF!</definedName>
    <definedName name="Excel_BuiltIn_Print_Area_1_1_1_1_1_1_1_1_1" localSheetId="20">'20_KO_MPWiK'!#REF!</definedName>
    <definedName name="Excel_BuiltIn_Print_Area_1_1_1_1_1_1_1_1_1" localSheetId="21">'21_WODA_MPWiK'!#REF!</definedName>
    <definedName name="Excel_BuiltIn_Print_Area_1_1_1_1_1_1_1_1_1" localSheetId="22">'22_GAZ_MPWiK'!#REF!</definedName>
    <definedName name="Excel_BuiltIn_Print_Area_1_1_1_1_1_1_1_1_1" localSheetId="3">'[3]4_GAZ_Gmina'!#REF!</definedName>
    <definedName name="Excel_BuiltIn_Print_Area_1_1_1_1_1_1_1_1_1" localSheetId="4">'4_GAZ_Gmina'!#REF!</definedName>
    <definedName name="Excel_BuiltIn_Print_Area_1_1_1_1_1_1_1_1_1" localSheetId="5">'5_WODA_Gmina'!#REF!</definedName>
    <definedName name="Excel_BuiltIn_Print_Area_1_1_1_1_1_1_1_1_1" localSheetId="6">'6_KO_Gmina'!#REF!</definedName>
    <definedName name="Excel_BuiltIn_Print_Area_1_1_1_1_1_1_1_1_1" localSheetId="7">'7_KD_Gmina'!#REF!</definedName>
    <definedName name="Excel_BuiltIn_Print_Area_1_1_1_1_1_1_1_1_1">#REF!</definedName>
    <definedName name="Excel_BuiltIn_Print_Area_1_1_1_1_1_1_1_1_1_1" localSheetId="10">'[1]4_GAZ_Gmina'!#REF!</definedName>
    <definedName name="Excel_BuiltIn_Print_Area_1_1_1_1_1_1_1_1_1_1" localSheetId="11">'[1]4_GAZ_Gmina'!#REF!</definedName>
    <definedName name="Excel_BuiltIn_Print_Area_1_1_1_1_1_1_1_1_1_1" localSheetId="16">'[2]4_GAZ_Gmina'!#REF!</definedName>
    <definedName name="Excel_BuiltIn_Print_Area_1_1_1_1_1_1_1_1_1_1" localSheetId="17">'[2]4_GAZ_Gmina'!#REF!</definedName>
    <definedName name="Excel_BuiltIn_Print_Area_1_1_1_1_1_1_1_1_1_1" localSheetId="18">#REF!</definedName>
    <definedName name="Excel_BuiltIn_Print_Area_1_1_1_1_1_1_1_1_1_1" localSheetId="19">'19_KD_MPWiK'!#REF!</definedName>
    <definedName name="Excel_BuiltIn_Print_Area_1_1_1_1_1_1_1_1_1_1" localSheetId="20">'20_KO_MPWiK'!#REF!</definedName>
    <definedName name="Excel_BuiltIn_Print_Area_1_1_1_1_1_1_1_1_1_1" localSheetId="21">'21_WODA_MPWiK'!#REF!</definedName>
    <definedName name="Excel_BuiltIn_Print_Area_1_1_1_1_1_1_1_1_1_1" localSheetId="22">'22_GAZ_MPWiK'!#REF!</definedName>
    <definedName name="Excel_BuiltIn_Print_Area_1_1_1_1_1_1_1_1_1_1" localSheetId="3">'[3]4_GAZ_Gmina'!#REF!</definedName>
    <definedName name="Excel_BuiltIn_Print_Area_1_1_1_1_1_1_1_1_1_1" localSheetId="4">'4_GAZ_Gmina'!#REF!</definedName>
    <definedName name="Excel_BuiltIn_Print_Area_1_1_1_1_1_1_1_1_1_1" localSheetId="5">'5_WODA_Gmina'!#REF!</definedName>
    <definedName name="Excel_BuiltIn_Print_Area_1_1_1_1_1_1_1_1_1_1" localSheetId="6">'6_KO_Gmina'!#REF!</definedName>
    <definedName name="Excel_BuiltIn_Print_Area_1_1_1_1_1_1_1_1_1_1" localSheetId="7">'7_KD_Gmina'!#REF!</definedName>
    <definedName name="Excel_BuiltIn_Print_Area_1_1_1_1_1_1_1_1_1_1">#REF!</definedName>
    <definedName name="Excel_BuiltIn_Print_Area_1_1_1_1_1_1_1_1_1_1_1" localSheetId="10">'[1]4_GAZ_Gmina'!#REF!</definedName>
    <definedName name="Excel_BuiltIn_Print_Area_1_1_1_1_1_1_1_1_1_1_1" localSheetId="11">'[1]4_GAZ_Gmina'!#REF!</definedName>
    <definedName name="Excel_BuiltIn_Print_Area_1_1_1_1_1_1_1_1_1_1_1" localSheetId="16">'[2]4_GAZ_Gmina'!#REF!</definedName>
    <definedName name="Excel_BuiltIn_Print_Area_1_1_1_1_1_1_1_1_1_1_1" localSheetId="17">'[2]4_GAZ_Gmina'!#REF!</definedName>
    <definedName name="Excel_BuiltIn_Print_Area_1_1_1_1_1_1_1_1_1_1_1" localSheetId="18">#REF!</definedName>
    <definedName name="Excel_BuiltIn_Print_Area_1_1_1_1_1_1_1_1_1_1_1" localSheetId="19">'19_KD_MPWiK'!#REF!</definedName>
    <definedName name="Excel_BuiltIn_Print_Area_1_1_1_1_1_1_1_1_1_1_1" localSheetId="20">'20_KO_MPWiK'!#REF!</definedName>
    <definedName name="Excel_BuiltIn_Print_Area_1_1_1_1_1_1_1_1_1_1_1" localSheetId="21">'21_WODA_MPWiK'!#REF!</definedName>
    <definedName name="Excel_BuiltIn_Print_Area_1_1_1_1_1_1_1_1_1_1_1" localSheetId="22">'22_GAZ_MPWiK'!#REF!</definedName>
    <definedName name="Excel_BuiltIn_Print_Area_1_1_1_1_1_1_1_1_1_1_1" localSheetId="3">'[3]4_GAZ_Gmina'!#REF!</definedName>
    <definedName name="Excel_BuiltIn_Print_Area_1_1_1_1_1_1_1_1_1_1_1" localSheetId="4">'4_GAZ_Gmina'!#REF!</definedName>
    <definedName name="Excel_BuiltIn_Print_Area_1_1_1_1_1_1_1_1_1_1_1" localSheetId="5">'5_WODA_Gmina'!#REF!</definedName>
    <definedName name="Excel_BuiltIn_Print_Area_1_1_1_1_1_1_1_1_1_1_1" localSheetId="6">'6_KO_Gmina'!#REF!</definedName>
    <definedName name="Excel_BuiltIn_Print_Area_1_1_1_1_1_1_1_1_1_1_1" localSheetId="7">'7_KD_Gmina'!#REF!</definedName>
    <definedName name="Excel_BuiltIn_Print_Area_1_1_1_1_1_1_1_1_1_1_1">#REF!</definedName>
    <definedName name="Excel_BuiltIn_Print_Area_1_1_1_1_1_1_1_1_1_1_1_1" localSheetId="10">'[1]4_GAZ_Gmina'!#REF!</definedName>
    <definedName name="Excel_BuiltIn_Print_Area_1_1_1_1_1_1_1_1_1_1_1_1" localSheetId="11">'[1]4_GAZ_Gmina'!#REF!</definedName>
    <definedName name="Excel_BuiltIn_Print_Area_1_1_1_1_1_1_1_1_1_1_1_1" localSheetId="16">'[2]4_GAZ_Gmina'!#REF!</definedName>
    <definedName name="Excel_BuiltIn_Print_Area_1_1_1_1_1_1_1_1_1_1_1_1" localSheetId="17">'[2]4_GAZ_Gmina'!#REF!</definedName>
    <definedName name="Excel_BuiltIn_Print_Area_1_1_1_1_1_1_1_1_1_1_1_1" localSheetId="18">#REF!</definedName>
    <definedName name="Excel_BuiltIn_Print_Area_1_1_1_1_1_1_1_1_1_1_1_1" localSheetId="19">'19_KD_MPWiK'!#REF!</definedName>
    <definedName name="Excel_BuiltIn_Print_Area_1_1_1_1_1_1_1_1_1_1_1_1" localSheetId="20">'20_KO_MPWiK'!#REF!</definedName>
    <definedName name="Excel_BuiltIn_Print_Area_1_1_1_1_1_1_1_1_1_1_1_1" localSheetId="21">'21_WODA_MPWiK'!#REF!</definedName>
    <definedName name="Excel_BuiltIn_Print_Area_1_1_1_1_1_1_1_1_1_1_1_1" localSheetId="22">'22_GAZ_MPWiK'!#REF!</definedName>
    <definedName name="Excel_BuiltIn_Print_Area_1_1_1_1_1_1_1_1_1_1_1_1" localSheetId="3">'[3]4_GAZ_Gmina'!#REF!</definedName>
    <definedName name="Excel_BuiltIn_Print_Area_1_1_1_1_1_1_1_1_1_1_1_1" localSheetId="4">'4_GAZ_Gmina'!#REF!</definedName>
    <definedName name="Excel_BuiltIn_Print_Area_1_1_1_1_1_1_1_1_1_1_1_1" localSheetId="5">'5_WODA_Gmina'!#REF!</definedName>
    <definedName name="Excel_BuiltIn_Print_Area_1_1_1_1_1_1_1_1_1_1_1_1" localSheetId="6">'6_KO_Gmina'!#REF!</definedName>
    <definedName name="Excel_BuiltIn_Print_Area_1_1_1_1_1_1_1_1_1_1_1_1" localSheetId="7">'7_KD_Gmina'!#REF!</definedName>
    <definedName name="Excel_BuiltIn_Print_Area_1_1_1_1_1_1_1_1_1_1_1_1">#REF!</definedName>
    <definedName name="Excel_BuiltIn_Print_Area_1_1_1_1_1_1_1_1_1_1_1_1_1">"$#ODWOŁANIE.$B$2:$J$188"</definedName>
    <definedName name="Excel_BuiltIn_Print_Area_1_1_1_1_1_1_1_1_1_1_1_1_1_1">"$#ODWOŁANIE.$B$2:$J$188"</definedName>
    <definedName name="Excel_BuiltIn_Print_Area_1_1_1_1_1_1_1_1_1_1_1_1_1_1_1">"$#ODWOŁANIE.$B$2:$J$188"</definedName>
    <definedName name="Excel_BuiltIn_Print_Area_1_1_1_1_1_1_1_1_1_1_1_1_1_1_1_1">"$#ODWOŁANIE.$B$2:$J$188"</definedName>
    <definedName name="Excel_BuiltIn_Print_Area_1_1_1_1_1_1_1_1_1_1_1_1_1_1_1_1_1">"$#ODWOŁANIE.$B$2:$J$188"</definedName>
    <definedName name="Excel_BuiltIn_Print_Area_1_1_1_1_1_1_1_1_1_1_1_1_1_1_1_1_1_1">"$#ODWOŁANIE.$B$2:$J$188"</definedName>
    <definedName name="Excel_BuiltIn_Print_Area_1_1_1_1_1_1_1_1_1_1_1_1_1_1_1_1_1_1_1">"$#ODWOŁANIE.$B$2:$J$188"</definedName>
    <definedName name="Excel_BuiltIn_Print_Area_1_1_1_1_1_1_1_1_1_1_1_1_1_1_1_1_1_1_1_1">"$#ODWOŁANIE.$B$2:$J$188"</definedName>
    <definedName name="Excel_BuiltIn_Print_Area_1_1_1_1_1_1_1_1_1_1_1_1_1_1_1_1_1_1_1_1_1">"$#ODWOŁANIE.$B$2:$J$188"</definedName>
    <definedName name="Excel_BuiltIn_Print_Area_1_1_1_1_1_1_1_1_1_1_1_1_1_1_1_1_1_1_1_1_1_1">"$#ODWOŁANIE.$B$2:$J$188"</definedName>
    <definedName name="Excel_BuiltIn_Print_Area_1_1_1_1_1_1_1_1_1_1_1_1_1_1_1_1_1_1_1_1_1_1_1">"$#ODWOŁANIE.$B$2:$J$188"</definedName>
    <definedName name="Excel_BuiltIn_Print_Area_1_1_1_1_1_1_1_1_1_1_1_1_1_1_1_1_1_1_1_1_1_1_1_1">"$#ODWOŁANIE.$B$2:$J$188"</definedName>
    <definedName name="Excel_BuiltIn_Print_Area_1_1_1_1_1_1_1_1_1_1_1_1_1_1_1_1_1_1_1_1_1_1_1_1_1">"$#ODWOŁANIE.$B$2:$J$188"</definedName>
    <definedName name="Excel_BuiltIn_Print_Area_1_1_1_1_1_1_1_1_1_1_1_1_1_1_1_1_1_1_1_1_1_1_1_1_1_1">"$#ODWOŁANIE.$B$2:$J$188"</definedName>
    <definedName name="Excel_BuiltIn_Print_Area_1_1_1_1_1_1_1_1_1_1_1_1_1_1_1_1_1_1_1_1_1_1_1_1_1_1_1">"$#ODWOŁANIE.$B$2:$J$188"</definedName>
    <definedName name="Excel_BuiltIn_Print_Area_2_1_1_1_1" localSheetId="11">#REF!</definedName>
    <definedName name="Excel_BuiltIn_Print_Area_2_1_1_1_1" localSheetId="18">#REF!</definedName>
    <definedName name="Excel_BuiltIn_Print_Area_2_1_1_1_1" localSheetId="19">#REF!</definedName>
    <definedName name="Excel_BuiltIn_Print_Area_2_1_1_1_1" localSheetId="20">#REF!</definedName>
    <definedName name="Excel_BuiltIn_Print_Area_2_1_1_1_1" localSheetId="21">#REF!</definedName>
    <definedName name="Excel_BuiltIn_Print_Area_2_1_1_1_1" localSheetId="22">#REF!</definedName>
    <definedName name="Excel_BuiltIn_Print_Area_2_1_1_1_1" localSheetId="3">!#REF!</definedName>
    <definedName name="Excel_BuiltIn_Print_Area_2_1_1_1_1" localSheetId="5">#REF!</definedName>
    <definedName name="Excel_BuiltIn_Print_Area_2_1_1_1_1" localSheetId="6">#REF!</definedName>
    <definedName name="Excel_BuiltIn_Print_Area_2_1_1_1_1" localSheetId="7">#REF!</definedName>
    <definedName name="Excel_BuiltIn_Print_Area_2_1_1_1_1">#REF!</definedName>
    <definedName name="Excel_BuiltIn_Print_Area_2_1_1_1_1_1" localSheetId="11">#REF!</definedName>
    <definedName name="Excel_BuiltIn_Print_Area_2_1_1_1_1_1" localSheetId="18">#REF!</definedName>
    <definedName name="Excel_BuiltIn_Print_Area_2_1_1_1_1_1" localSheetId="19">#REF!</definedName>
    <definedName name="Excel_BuiltIn_Print_Area_2_1_1_1_1_1" localSheetId="20">#REF!</definedName>
    <definedName name="Excel_BuiltIn_Print_Area_2_1_1_1_1_1" localSheetId="21">#REF!</definedName>
    <definedName name="Excel_BuiltIn_Print_Area_2_1_1_1_1_1" localSheetId="22">#REF!</definedName>
    <definedName name="Excel_BuiltIn_Print_Area_2_1_1_1_1_1" localSheetId="3">!#REF!</definedName>
    <definedName name="Excel_BuiltIn_Print_Area_2_1_1_1_1_1" localSheetId="5">#REF!</definedName>
    <definedName name="Excel_BuiltIn_Print_Area_2_1_1_1_1_1" localSheetId="6">#REF!</definedName>
    <definedName name="Excel_BuiltIn_Print_Area_2_1_1_1_1_1" localSheetId="7">#REF!</definedName>
    <definedName name="Excel_BuiltIn_Print_Area_2_1_1_1_1_1">#REF!</definedName>
    <definedName name="Excel_BuiltIn_Print_Area_2_1_1_1_1_1_1">"$#ODWOŁANIE.$B$1:$I$577"</definedName>
    <definedName name="Excel_BuiltIn_Print_Area_2_1_1_1_1_1_1_1">"$#ODWOŁANIE.$B$1:$I$491"</definedName>
    <definedName name="Excel_BuiltIn_Print_Area_2_1_1_1_1_1_1_1_1">"$#ODWOŁANIE.$B$1:$I$430"</definedName>
    <definedName name="Excel_BuiltIn_Print_Area_2_1_1_1_1_1_1_1_1_1">"$#ODWOŁANIE.$B$1:$I$430"</definedName>
    <definedName name="Excel_BuiltIn_Print_Area_2_1_1_1_1_1_1_1_1_1_1">"$#ODWOŁANIE.$B$1:$I$418"</definedName>
    <definedName name="Excel_BuiltIn_Print_Area_2_1_1_1_1_1_1_1_1_1_1_1">"$#ODWOŁANIE.$B$1:$I$257"</definedName>
    <definedName name="Excel_BuiltIn_Print_Area_3" localSheetId="10">'[1]4_GAZ_Gmina'!#REF!</definedName>
    <definedName name="Excel_BuiltIn_Print_Area_3" localSheetId="11">'[1]4_GAZ_Gmina'!#REF!</definedName>
    <definedName name="Excel_BuiltIn_Print_Area_3" localSheetId="16">'[2]4_GAZ_Gmina'!#REF!</definedName>
    <definedName name="Excel_BuiltIn_Print_Area_3" localSheetId="17">'[2]4_GAZ_Gmina'!#REF!</definedName>
    <definedName name="Excel_BuiltIn_Print_Area_3" localSheetId="18">#REF!</definedName>
    <definedName name="Excel_BuiltIn_Print_Area_3" localSheetId="19">'19_KD_MPWiK'!#REF!</definedName>
    <definedName name="Excel_BuiltIn_Print_Area_3" localSheetId="20">'20_KO_MPWiK'!#REF!</definedName>
    <definedName name="Excel_BuiltIn_Print_Area_3" localSheetId="21">'21_WODA_MPWiK'!#REF!</definedName>
    <definedName name="Excel_BuiltIn_Print_Area_3" localSheetId="22">'22_GAZ_MPWiK'!#REF!</definedName>
    <definedName name="Excel_BuiltIn_Print_Area_3" localSheetId="3">'[3]4_GAZ_Gmina'!#REF!</definedName>
    <definedName name="Excel_BuiltIn_Print_Area_3" localSheetId="4">'4_GAZ_Gmina'!#REF!</definedName>
    <definedName name="Excel_BuiltIn_Print_Area_3" localSheetId="5">'5_WODA_Gmina'!#REF!</definedName>
    <definedName name="Excel_BuiltIn_Print_Area_3" localSheetId="6">'6_KO_Gmina'!#REF!</definedName>
    <definedName name="Excel_BuiltIn_Print_Area_3" localSheetId="7">'7_KD_Gmina'!#REF!</definedName>
    <definedName name="Excel_BuiltIn_Print_Area_3">#REF!</definedName>
    <definedName name="Excel_BuiltIn_Print_Area_3_1" localSheetId="10">'[1]4_GAZ_Gmina'!#REF!</definedName>
    <definedName name="Excel_BuiltIn_Print_Area_3_1" localSheetId="11">'[1]4_GAZ_Gmina'!#REF!</definedName>
    <definedName name="Excel_BuiltIn_Print_Area_3_1" localSheetId="16">'[2]4_GAZ_Gmina'!#REF!</definedName>
    <definedName name="Excel_BuiltIn_Print_Area_3_1" localSheetId="17">'[2]4_GAZ_Gmina'!#REF!</definedName>
    <definedName name="Excel_BuiltIn_Print_Area_3_1" localSheetId="18">#REF!</definedName>
    <definedName name="Excel_BuiltIn_Print_Area_3_1" localSheetId="19">'19_KD_MPWiK'!#REF!</definedName>
    <definedName name="Excel_BuiltIn_Print_Area_3_1" localSheetId="20">'20_KO_MPWiK'!#REF!</definedName>
    <definedName name="Excel_BuiltIn_Print_Area_3_1" localSheetId="21">'21_WODA_MPWiK'!#REF!</definedName>
    <definedName name="Excel_BuiltIn_Print_Area_3_1" localSheetId="22">'22_GAZ_MPWiK'!#REF!</definedName>
    <definedName name="Excel_BuiltIn_Print_Area_3_1" localSheetId="3">'[3]4_GAZ_Gmina'!#REF!</definedName>
    <definedName name="Excel_BuiltIn_Print_Area_3_1" localSheetId="4">'4_GAZ_Gmina'!#REF!</definedName>
    <definedName name="Excel_BuiltIn_Print_Area_3_1" localSheetId="5">'5_WODA_Gmina'!#REF!</definedName>
    <definedName name="Excel_BuiltIn_Print_Area_3_1" localSheetId="6">'6_KO_Gmina'!#REF!</definedName>
    <definedName name="Excel_BuiltIn_Print_Area_3_1" localSheetId="7">'7_KD_Gmina'!#REF!</definedName>
    <definedName name="Excel_BuiltIn_Print_Area_3_1">#REF!</definedName>
    <definedName name="Excel_BuiltIn_Print_Area_3_1_1" localSheetId="10">'[1]4_GAZ_Gmina'!#REF!</definedName>
    <definedName name="Excel_BuiltIn_Print_Area_3_1_1" localSheetId="11">'[1]4_GAZ_Gmina'!#REF!</definedName>
    <definedName name="Excel_BuiltIn_Print_Area_3_1_1" localSheetId="16">'[2]4_GAZ_Gmina'!#REF!</definedName>
    <definedName name="Excel_BuiltIn_Print_Area_3_1_1" localSheetId="17">'[2]4_GAZ_Gmina'!#REF!</definedName>
    <definedName name="Excel_BuiltIn_Print_Area_3_1_1" localSheetId="18">#REF!</definedName>
    <definedName name="Excel_BuiltIn_Print_Area_3_1_1" localSheetId="19">'19_KD_MPWiK'!#REF!</definedName>
    <definedName name="Excel_BuiltIn_Print_Area_3_1_1" localSheetId="20">'20_KO_MPWiK'!#REF!</definedName>
    <definedName name="Excel_BuiltIn_Print_Area_3_1_1" localSheetId="21">'21_WODA_MPWiK'!#REF!</definedName>
    <definedName name="Excel_BuiltIn_Print_Area_3_1_1" localSheetId="22">'22_GAZ_MPWiK'!#REF!</definedName>
    <definedName name="Excel_BuiltIn_Print_Area_3_1_1" localSheetId="3">'[3]4_GAZ_Gmina'!#REF!</definedName>
    <definedName name="Excel_BuiltIn_Print_Area_3_1_1" localSheetId="4">'4_GAZ_Gmina'!#REF!</definedName>
    <definedName name="Excel_BuiltIn_Print_Area_3_1_1" localSheetId="5">'5_WODA_Gmina'!#REF!</definedName>
    <definedName name="Excel_BuiltIn_Print_Area_3_1_1" localSheetId="6">'6_KO_Gmina'!#REF!</definedName>
    <definedName name="Excel_BuiltIn_Print_Area_3_1_1" localSheetId="7">'7_KD_Gmina'!#REF!</definedName>
    <definedName name="Excel_BuiltIn_Print_Area_3_1_1">#REF!</definedName>
    <definedName name="Excel_BuiltIn_Print_Area_3_1_1_1" localSheetId="10">'[1]4_GAZ_Gmina'!#REF!</definedName>
    <definedName name="Excel_BuiltIn_Print_Area_3_1_1_1" localSheetId="11">'[1]4_GAZ_Gmina'!#REF!</definedName>
    <definedName name="Excel_BuiltIn_Print_Area_3_1_1_1" localSheetId="16">'[2]4_GAZ_Gmina'!#REF!</definedName>
    <definedName name="Excel_BuiltIn_Print_Area_3_1_1_1" localSheetId="17">'[2]4_GAZ_Gmina'!#REF!</definedName>
    <definedName name="Excel_BuiltIn_Print_Area_3_1_1_1" localSheetId="18">#REF!</definedName>
    <definedName name="Excel_BuiltIn_Print_Area_3_1_1_1" localSheetId="19">'19_KD_MPWiK'!#REF!</definedName>
    <definedName name="Excel_BuiltIn_Print_Area_3_1_1_1" localSheetId="20">'20_KO_MPWiK'!#REF!</definedName>
    <definedName name="Excel_BuiltIn_Print_Area_3_1_1_1" localSheetId="21">'21_WODA_MPWiK'!#REF!</definedName>
    <definedName name="Excel_BuiltIn_Print_Area_3_1_1_1" localSheetId="22">'22_GAZ_MPWiK'!#REF!</definedName>
    <definedName name="Excel_BuiltIn_Print_Area_3_1_1_1" localSheetId="3">'[3]4_GAZ_Gmina'!#REF!</definedName>
    <definedName name="Excel_BuiltIn_Print_Area_3_1_1_1" localSheetId="4">'4_GAZ_Gmina'!#REF!</definedName>
    <definedName name="Excel_BuiltIn_Print_Area_3_1_1_1" localSheetId="5">'5_WODA_Gmina'!#REF!</definedName>
    <definedName name="Excel_BuiltIn_Print_Area_3_1_1_1" localSheetId="6">'6_KO_Gmina'!#REF!</definedName>
    <definedName name="Excel_BuiltIn_Print_Area_3_1_1_1" localSheetId="7">'7_KD_Gmina'!#REF!</definedName>
    <definedName name="Excel_BuiltIn_Print_Area_3_1_1_1">#REF!</definedName>
    <definedName name="Excel_BuiltIn_Print_Area_3_1_1_1_1" localSheetId="10">'[1]4_GAZ_Gmina'!#REF!</definedName>
    <definedName name="Excel_BuiltIn_Print_Area_3_1_1_1_1" localSheetId="11">'[1]4_GAZ_Gmina'!#REF!</definedName>
    <definedName name="Excel_BuiltIn_Print_Area_3_1_1_1_1" localSheetId="16">'[2]4_GAZ_Gmina'!#REF!</definedName>
    <definedName name="Excel_BuiltIn_Print_Area_3_1_1_1_1" localSheetId="17">'[2]4_GAZ_Gmina'!#REF!</definedName>
    <definedName name="Excel_BuiltIn_Print_Area_3_1_1_1_1" localSheetId="18">#REF!</definedName>
    <definedName name="Excel_BuiltIn_Print_Area_3_1_1_1_1" localSheetId="19">'19_KD_MPWiK'!#REF!</definedName>
    <definedName name="Excel_BuiltIn_Print_Area_3_1_1_1_1" localSheetId="20">'20_KO_MPWiK'!#REF!</definedName>
    <definedName name="Excel_BuiltIn_Print_Area_3_1_1_1_1" localSheetId="21">'21_WODA_MPWiK'!#REF!</definedName>
    <definedName name="Excel_BuiltIn_Print_Area_3_1_1_1_1" localSheetId="22">'22_GAZ_MPWiK'!#REF!</definedName>
    <definedName name="Excel_BuiltIn_Print_Area_3_1_1_1_1" localSheetId="3">'[3]4_GAZ_Gmina'!#REF!</definedName>
    <definedName name="Excel_BuiltIn_Print_Area_3_1_1_1_1" localSheetId="4">'4_GAZ_Gmina'!#REF!</definedName>
    <definedName name="Excel_BuiltIn_Print_Area_3_1_1_1_1" localSheetId="5">'5_WODA_Gmina'!#REF!</definedName>
    <definedName name="Excel_BuiltIn_Print_Area_3_1_1_1_1" localSheetId="6">'6_KO_Gmina'!#REF!</definedName>
    <definedName name="Excel_BuiltIn_Print_Area_3_1_1_1_1" localSheetId="7">'7_KD_Gmina'!#REF!</definedName>
    <definedName name="Excel_BuiltIn_Print_Area_3_1_1_1_1">#REF!</definedName>
    <definedName name="Excel_BuiltIn_Print_Area_3_1_1_1_1_1" localSheetId="11">#REF!</definedName>
    <definedName name="Excel_BuiltIn_Print_Area_3_1_1_1_1_1" localSheetId="18">#REF!</definedName>
    <definedName name="Excel_BuiltIn_Print_Area_3_1_1_1_1_1" localSheetId="19">#REF!</definedName>
    <definedName name="Excel_BuiltIn_Print_Area_3_1_1_1_1_1" localSheetId="20">#REF!</definedName>
    <definedName name="Excel_BuiltIn_Print_Area_3_1_1_1_1_1" localSheetId="21">#REF!</definedName>
    <definedName name="Excel_BuiltIn_Print_Area_3_1_1_1_1_1" localSheetId="22">#REF!</definedName>
    <definedName name="Excel_BuiltIn_Print_Area_3_1_1_1_1_1" localSheetId="3">!#REF!</definedName>
    <definedName name="Excel_BuiltIn_Print_Area_3_1_1_1_1_1" localSheetId="5">#REF!</definedName>
    <definedName name="Excel_BuiltIn_Print_Area_3_1_1_1_1_1" localSheetId="6">#REF!</definedName>
    <definedName name="Excel_BuiltIn_Print_Area_3_1_1_1_1_1" localSheetId="7">#REF!</definedName>
    <definedName name="Excel_BuiltIn_Print_Area_3_1_1_1_1_1">#REF!</definedName>
    <definedName name="Excel_BuiltIn_Print_Area_3_1_1_1_1_1_1" localSheetId="11">#REF!</definedName>
    <definedName name="Excel_BuiltIn_Print_Area_3_1_1_1_1_1_1" localSheetId="18">#REF!</definedName>
    <definedName name="Excel_BuiltIn_Print_Area_3_1_1_1_1_1_1" localSheetId="19">#REF!</definedName>
    <definedName name="Excel_BuiltIn_Print_Area_3_1_1_1_1_1_1" localSheetId="20">#REF!</definedName>
    <definedName name="Excel_BuiltIn_Print_Area_3_1_1_1_1_1_1" localSheetId="21">#REF!</definedName>
    <definedName name="Excel_BuiltIn_Print_Area_3_1_1_1_1_1_1" localSheetId="22">#REF!</definedName>
    <definedName name="Excel_BuiltIn_Print_Area_3_1_1_1_1_1_1" localSheetId="3">!#REF!</definedName>
    <definedName name="Excel_BuiltIn_Print_Area_3_1_1_1_1_1_1" localSheetId="5">#REF!</definedName>
    <definedName name="Excel_BuiltIn_Print_Area_3_1_1_1_1_1_1" localSheetId="6">#REF!</definedName>
    <definedName name="Excel_BuiltIn_Print_Area_3_1_1_1_1_1_1" localSheetId="7">#REF!</definedName>
    <definedName name="Excel_BuiltIn_Print_Area_3_1_1_1_1_1_1">#REF!</definedName>
    <definedName name="Excel_BuiltIn_Print_Area_3_1_1_1_1_1_1_1" localSheetId="11">#REF!</definedName>
    <definedName name="Excel_BuiltIn_Print_Area_3_1_1_1_1_1_1_1" localSheetId="18">#REF!</definedName>
    <definedName name="Excel_BuiltIn_Print_Area_3_1_1_1_1_1_1_1" localSheetId="19">#REF!</definedName>
    <definedName name="Excel_BuiltIn_Print_Area_3_1_1_1_1_1_1_1" localSheetId="20">#REF!</definedName>
    <definedName name="Excel_BuiltIn_Print_Area_3_1_1_1_1_1_1_1" localSheetId="21">#REF!</definedName>
    <definedName name="Excel_BuiltIn_Print_Area_3_1_1_1_1_1_1_1" localSheetId="22">#REF!</definedName>
    <definedName name="Excel_BuiltIn_Print_Area_3_1_1_1_1_1_1_1" localSheetId="3">!#REF!</definedName>
    <definedName name="Excel_BuiltIn_Print_Area_3_1_1_1_1_1_1_1" localSheetId="5">#REF!</definedName>
    <definedName name="Excel_BuiltIn_Print_Area_3_1_1_1_1_1_1_1" localSheetId="6">#REF!</definedName>
    <definedName name="Excel_BuiltIn_Print_Area_3_1_1_1_1_1_1_1" localSheetId="7">#REF!</definedName>
    <definedName name="Excel_BuiltIn_Print_Area_3_1_1_1_1_1_1_1">#REF!</definedName>
    <definedName name="Excel_BuiltIn_Print_Area_3_1_1_1_1_1_1_1_1" localSheetId="11">#REF!</definedName>
    <definedName name="Excel_BuiltIn_Print_Area_3_1_1_1_1_1_1_1_1" localSheetId="18">#REF!</definedName>
    <definedName name="Excel_BuiltIn_Print_Area_3_1_1_1_1_1_1_1_1" localSheetId="19">#REF!</definedName>
    <definedName name="Excel_BuiltIn_Print_Area_3_1_1_1_1_1_1_1_1" localSheetId="20">#REF!</definedName>
    <definedName name="Excel_BuiltIn_Print_Area_3_1_1_1_1_1_1_1_1" localSheetId="21">#REF!</definedName>
    <definedName name="Excel_BuiltIn_Print_Area_3_1_1_1_1_1_1_1_1" localSheetId="22">#REF!</definedName>
    <definedName name="Excel_BuiltIn_Print_Area_3_1_1_1_1_1_1_1_1" localSheetId="3">!#REF!</definedName>
    <definedName name="Excel_BuiltIn_Print_Area_3_1_1_1_1_1_1_1_1" localSheetId="5">#REF!</definedName>
    <definedName name="Excel_BuiltIn_Print_Area_3_1_1_1_1_1_1_1_1" localSheetId="6">#REF!</definedName>
    <definedName name="Excel_BuiltIn_Print_Area_3_1_1_1_1_1_1_1_1" localSheetId="7">#REF!</definedName>
    <definedName name="Excel_BuiltIn_Print_Area_3_1_1_1_1_1_1_1_1">#REF!</definedName>
    <definedName name="Excel_BuiltIn_Print_Area_3_1_1_1_1_1_1_1_1_1" localSheetId="11">#REF!</definedName>
    <definedName name="Excel_BuiltIn_Print_Area_3_1_1_1_1_1_1_1_1_1" localSheetId="18">#REF!</definedName>
    <definedName name="Excel_BuiltIn_Print_Area_3_1_1_1_1_1_1_1_1_1" localSheetId="19">#REF!</definedName>
    <definedName name="Excel_BuiltIn_Print_Area_3_1_1_1_1_1_1_1_1_1" localSheetId="20">#REF!</definedName>
    <definedName name="Excel_BuiltIn_Print_Area_3_1_1_1_1_1_1_1_1_1" localSheetId="21">#REF!</definedName>
    <definedName name="Excel_BuiltIn_Print_Area_3_1_1_1_1_1_1_1_1_1" localSheetId="22">#REF!</definedName>
    <definedName name="Excel_BuiltIn_Print_Area_3_1_1_1_1_1_1_1_1_1" localSheetId="3">!#REF!</definedName>
    <definedName name="Excel_BuiltIn_Print_Area_3_1_1_1_1_1_1_1_1_1" localSheetId="5">#REF!</definedName>
    <definedName name="Excel_BuiltIn_Print_Area_3_1_1_1_1_1_1_1_1_1" localSheetId="6">#REF!</definedName>
    <definedName name="Excel_BuiltIn_Print_Area_3_1_1_1_1_1_1_1_1_1" localSheetId="7">#REF!</definedName>
    <definedName name="Excel_BuiltIn_Print_Area_3_1_1_1_1_1_1_1_1_1">#REF!</definedName>
    <definedName name="Excel_BuiltIn_Print_Area_3_1_1_1_1_1_1_1_1_1_1">"$#ODWOŁANIE.$B$5:$I$620"</definedName>
    <definedName name="Excel_BuiltIn_Print_Area_4" localSheetId="11">#REF!</definedName>
    <definedName name="Excel_BuiltIn_Print_Area_4" localSheetId="18">#REF!</definedName>
    <definedName name="Excel_BuiltIn_Print_Area_4" localSheetId="19">#REF!</definedName>
    <definedName name="Excel_BuiltIn_Print_Area_4" localSheetId="20">#REF!</definedName>
    <definedName name="Excel_BuiltIn_Print_Area_4" localSheetId="21">#REF!</definedName>
    <definedName name="Excel_BuiltIn_Print_Area_4" localSheetId="22">#REF!</definedName>
    <definedName name="Excel_BuiltIn_Print_Area_4" localSheetId="3">!#REF!</definedName>
    <definedName name="Excel_BuiltIn_Print_Area_4" localSheetId="5">#REF!</definedName>
    <definedName name="Excel_BuiltIn_Print_Area_4" localSheetId="6">#REF!</definedName>
    <definedName name="Excel_BuiltIn_Print_Area_4" localSheetId="7">#REF!</definedName>
    <definedName name="Excel_BuiltIn_Print_Area_4">#REF!</definedName>
    <definedName name="Excel_BuiltIn_Print_Area_4_1_1" localSheetId="19">#N/A</definedName>
    <definedName name="Excel_BuiltIn_Print_Area_4_1_1" localSheetId="20">#N/A</definedName>
    <definedName name="Excel_BuiltIn_Print_Area_4_1_1" localSheetId="21">#N/A</definedName>
    <definedName name="Excel_BuiltIn_Print_Area_4_1_1" localSheetId="22">#N/A</definedName>
    <definedName name="Excel_BuiltIn_Print_Area_4_1_1" localSheetId="4">#N/A</definedName>
    <definedName name="Excel_BuiltIn_Print_Area_4_1_1" localSheetId="5">#N/A</definedName>
    <definedName name="Excel_BuiltIn_Print_Area_4_1_1" localSheetId="6">#N/A</definedName>
    <definedName name="Excel_BuiltIn_Print_Area_4_1_1" localSheetId="7">#N/A</definedName>
    <definedName name="Excel_BuiltIn_Print_Area_4_1_1">NA()</definedName>
    <definedName name="Excel_BuiltIn_Print_Area_5" localSheetId="19">#N/A</definedName>
    <definedName name="Excel_BuiltIn_Print_Area_5" localSheetId="20">#N/A</definedName>
    <definedName name="Excel_BuiltIn_Print_Area_5" localSheetId="21">#N/A</definedName>
    <definedName name="Excel_BuiltIn_Print_Area_5" localSheetId="22">#N/A</definedName>
    <definedName name="Excel_BuiltIn_Print_Area_5" localSheetId="4">#N/A</definedName>
    <definedName name="Excel_BuiltIn_Print_Area_5" localSheetId="5">#N/A</definedName>
    <definedName name="Excel_BuiltIn_Print_Area_5" localSheetId="6">#N/A</definedName>
    <definedName name="Excel_BuiltIn_Print_Area_5" localSheetId="7">#N/A</definedName>
    <definedName name="Excel_BuiltIn_Print_Area_5">NA()</definedName>
    <definedName name="Excel_BuiltIn_Print_Area_6" localSheetId="19">#N/A</definedName>
    <definedName name="Excel_BuiltIn_Print_Area_6" localSheetId="20">#N/A</definedName>
    <definedName name="Excel_BuiltIn_Print_Area_6" localSheetId="21">#N/A</definedName>
    <definedName name="Excel_BuiltIn_Print_Area_6" localSheetId="22">#N/A</definedName>
    <definedName name="Excel_BuiltIn_Print_Area_6" localSheetId="4">#N/A</definedName>
    <definedName name="Excel_BuiltIn_Print_Area_6" localSheetId="5">#N/A</definedName>
    <definedName name="Excel_BuiltIn_Print_Area_6" localSheetId="6">#N/A</definedName>
    <definedName name="Excel_BuiltIn_Print_Area_6" localSheetId="7">#N/A</definedName>
    <definedName name="Excel_BuiltIn_Print_Area_6">NA()</definedName>
    <definedName name="Excel_BuiltIn_Print_Titles" localSheetId="19">#N/A</definedName>
    <definedName name="Excel_BuiltIn_Print_Titles" localSheetId="20">#N/A</definedName>
    <definedName name="Excel_BuiltIn_Print_Titles" localSheetId="21">#N/A</definedName>
    <definedName name="Excel_BuiltIn_Print_Titles" localSheetId="22">#N/A</definedName>
    <definedName name="Excel_BuiltIn_Print_Titles" localSheetId="4">#N/A</definedName>
    <definedName name="Excel_BuiltIn_Print_Titles" localSheetId="5">#N/A</definedName>
    <definedName name="Excel_BuiltIn_Print_Titles" localSheetId="6">#N/A</definedName>
    <definedName name="Excel_BuiltIn_Print_Titles" localSheetId="7">#N/A</definedName>
    <definedName name="Excel_BuiltIn_Print_Titles_4" localSheetId="19">#N/A</definedName>
    <definedName name="Excel_BuiltIn_Print_Titles_4" localSheetId="20">#N/A</definedName>
    <definedName name="Excel_BuiltIn_Print_Titles_4" localSheetId="21">#N/A</definedName>
    <definedName name="Excel_BuiltIn_Print_Titles_4" localSheetId="22">#N/A</definedName>
    <definedName name="Excel_BuiltIn_Print_Titles_4" localSheetId="4">#N/A</definedName>
    <definedName name="Excel_BuiltIn_Print_Titles_4" localSheetId="5">#N/A</definedName>
    <definedName name="Excel_BuiltIn_Print_Titles_4" localSheetId="6">#N/A</definedName>
    <definedName name="Excel_BuiltIn_Print_Titles_4" localSheetId="7">#N/A</definedName>
    <definedName name="Excel_BuiltIn_Print_Titles_4">NA()</definedName>
    <definedName name="izolacja" localSheetId="10">#REF!</definedName>
    <definedName name="izolacja" localSheetId="11">#REF!</definedName>
    <definedName name="izolacja" localSheetId="12">#REF!</definedName>
    <definedName name="izolacja" localSheetId="14">#REF!</definedName>
    <definedName name="izolacja" localSheetId="15">#REF!</definedName>
    <definedName name="izolacja" localSheetId="16">#REF!</definedName>
    <definedName name="izolacja" localSheetId="17">#REF!</definedName>
    <definedName name="izolacja" localSheetId="18">#REF!</definedName>
    <definedName name="izolacja" localSheetId="0">#REF!</definedName>
    <definedName name="izolacja" localSheetId="1">#REF!</definedName>
    <definedName name="izolacja" localSheetId="2">#REF!</definedName>
    <definedName name="izolacja" localSheetId="3">!#REF!</definedName>
    <definedName name="izolacja" localSheetId="8">#REF!</definedName>
    <definedName name="izolacja">#REF!</definedName>
    <definedName name="izolacja_10" localSheetId="10">#REF!</definedName>
    <definedName name="izolacja_10" localSheetId="11">#REF!</definedName>
    <definedName name="izolacja_10" localSheetId="12">#REF!</definedName>
    <definedName name="izolacja_10" localSheetId="14">#REF!</definedName>
    <definedName name="izolacja_10" localSheetId="16">#REF!</definedName>
    <definedName name="izolacja_10" localSheetId="17">#REF!</definedName>
    <definedName name="izolacja_10" localSheetId="18">#REF!</definedName>
    <definedName name="izolacja_10" localSheetId="0">#REF!</definedName>
    <definedName name="izolacja_10" localSheetId="1">#REF!</definedName>
    <definedName name="izolacja_10" localSheetId="2">#REF!</definedName>
    <definedName name="izolacja_10" localSheetId="3">!#REF!</definedName>
    <definedName name="izolacja_10" localSheetId="8">#REF!</definedName>
    <definedName name="izolacja_10">#REF!</definedName>
    <definedName name="izolacja_11" localSheetId="10">#REF!</definedName>
    <definedName name="izolacja_11" localSheetId="11">#REF!</definedName>
    <definedName name="izolacja_11" localSheetId="12">#REF!</definedName>
    <definedName name="izolacja_11" localSheetId="14">#REF!</definedName>
    <definedName name="izolacja_11" localSheetId="16">#REF!</definedName>
    <definedName name="izolacja_11" localSheetId="17">#REF!</definedName>
    <definedName name="izolacja_11" localSheetId="18">#REF!</definedName>
    <definedName name="izolacja_11" localSheetId="0">#REF!</definedName>
    <definedName name="izolacja_11" localSheetId="1">#REF!</definedName>
    <definedName name="izolacja_11" localSheetId="2">#REF!</definedName>
    <definedName name="izolacja_11" localSheetId="3">!#REF!</definedName>
    <definedName name="izolacja_11" localSheetId="8">#REF!</definedName>
    <definedName name="izolacja_11">#REF!</definedName>
    <definedName name="izolacja_12" localSheetId="11">#REF!</definedName>
    <definedName name="izolacja_12" localSheetId="16">#REF!</definedName>
    <definedName name="izolacja_12" localSheetId="17">#REF!</definedName>
    <definedName name="izolacja_12" localSheetId="18">#REF!</definedName>
    <definedName name="izolacja_12" localSheetId="0">#REF!</definedName>
    <definedName name="izolacja_12" localSheetId="1">#REF!</definedName>
    <definedName name="izolacja_12" localSheetId="2">#REF!</definedName>
    <definedName name="izolacja_12" localSheetId="3">!#REF!</definedName>
    <definedName name="izolacja_12">#REF!</definedName>
    <definedName name="izolacja_13" localSheetId="11">#REF!</definedName>
    <definedName name="izolacja_13" localSheetId="16">#REF!</definedName>
    <definedName name="izolacja_13" localSheetId="17">#REF!</definedName>
    <definedName name="izolacja_13" localSheetId="18">#REF!</definedName>
    <definedName name="izolacja_13" localSheetId="0">#REF!</definedName>
    <definedName name="izolacja_13" localSheetId="1">#REF!</definedName>
    <definedName name="izolacja_13" localSheetId="2">#REF!</definedName>
    <definedName name="izolacja_13" localSheetId="3">!#REF!</definedName>
    <definedName name="izolacja_13">#REF!</definedName>
    <definedName name="izolacja_14" localSheetId="11">#REF!</definedName>
    <definedName name="izolacja_14" localSheetId="16">#REF!</definedName>
    <definedName name="izolacja_14" localSheetId="17">#REF!</definedName>
    <definedName name="izolacja_14" localSheetId="18">#REF!</definedName>
    <definedName name="izolacja_14" localSheetId="0">#REF!</definedName>
    <definedName name="izolacja_14" localSheetId="1">#REF!</definedName>
    <definedName name="izolacja_14" localSheetId="2">#REF!</definedName>
    <definedName name="izolacja_14" localSheetId="3">!#REF!</definedName>
    <definedName name="izolacja_14">#REF!</definedName>
    <definedName name="izolacja_15" localSheetId="11">#REF!</definedName>
    <definedName name="izolacja_15" localSheetId="16">#REF!</definedName>
    <definedName name="izolacja_15" localSheetId="17">#REF!</definedName>
    <definedName name="izolacja_15" localSheetId="18">#REF!</definedName>
    <definedName name="izolacja_15" localSheetId="0">#REF!</definedName>
    <definedName name="izolacja_15" localSheetId="1">#REF!</definedName>
    <definedName name="izolacja_15" localSheetId="2">#REF!</definedName>
    <definedName name="izolacja_15" localSheetId="3">!#REF!</definedName>
    <definedName name="izolacja_15">#REF!</definedName>
    <definedName name="izolacja_16" localSheetId="11">#REF!</definedName>
    <definedName name="izolacja_16" localSheetId="16">#REF!</definedName>
    <definedName name="izolacja_16" localSheetId="17">#REF!</definedName>
    <definedName name="izolacja_16" localSheetId="18">#REF!</definedName>
    <definedName name="izolacja_16" localSheetId="0">#REF!</definedName>
    <definedName name="izolacja_16" localSheetId="1">#REF!</definedName>
    <definedName name="izolacja_16" localSheetId="2">#REF!</definedName>
    <definedName name="izolacja_16" localSheetId="3">!#REF!</definedName>
    <definedName name="izolacja_16">#REF!</definedName>
    <definedName name="izolacja_17" localSheetId="11">#REF!</definedName>
    <definedName name="izolacja_17" localSheetId="16">#REF!</definedName>
    <definedName name="izolacja_17" localSheetId="17">#REF!</definedName>
    <definedName name="izolacja_17" localSheetId="18">#REF!</definedName>
    <definedName name="izolacja_17" localSheetId="0">#REF!</definedName>
    <definedName name="izolacja_17" localSheetId="1">#REF!</definedName>
    <definedName name="izolacja_17" localSheetId="2">#REF!</definedName>
    <definedName name="izolacja_17" localSheetId="3">!#REF!</definedName>
    <definedName name="izolacja_17">#REF!</definedName>
    <definedName name="izolacja_18" localSheetId="11">#REF!</definedName>
    <definedName name="izolacja_18" localSheetId="16">#REF!</definedName>
    <definedName name="izolacja_18" localSheetId="17">#REF!</definedName>
    <definedName name="izolacja_18" localSheetId="18">#REF!</definedName>
    <definedName name="izolacja_18" localSheetId="0">#REF!</definedName>
    <definedName name="izolacja_18" localSheetId="1">#REF!</definedName>
    <definedName name="izolacja_18" localSheetId="2">#REF!</definedName>
    <definedName name="izolacja_18" localSheetId="3">!#REF!</definedName>
    <definedName name="izolacja_18">#REF!</definedName>
    <definedName name="izolacja_19" localSheetId="11">#REF!</definedName>
    <definedName name="izolacja_19" localSheetId="16">#REF!</definedName>
    <definedName name="izolacja_19" localSheetId="17">#REF!</definedName>
    <definedName name="izolacja_19" localSheetId="18">#REF!</definedName>
    <definedName name="izolacja_19" localSheetId="0">#REF!</definedName>
    <definedName name="izolacja_19" localSheetId="1">#REF!</definedName>
    <definedName name="izolacja_19" localSheetId="2">#REF!</definedName>
    <definedName name="izolacja_19" localSheetId="3">!#REF!</definedName>
    <definedName name="izolacja_19">#REF!</definedName>
    <definedName name="izolacja_20" localSheetId="11">#REF!</definedName>
    <definedName name="izolacja_20" localSheetId="16">#REF!</definedName>
    <definedName name="izolacja_20" localSheetId="17">#REF!</definedName>
    <definedName name="izolacja_20" localSheetId="18">#REF!</definedName>
    <definedName name="izolacja_20" localSheetId="0">#REF!</definedName>
    <definedName name="izolacja_20" localSheetId="1">#REF!</definedName>
    <definedName name="izolacja_20" localSheetId="2">#REF!</definedName>
    <definedName name="izolacja_20" localSheetId="3">!#REF!</definedName>
    <definedName name="izolacja_20">#REF!</definedName>
    <definedName name="izolacja_21" localSheetId="11">#REF!</definedName>
    <definedName name="izolacja_21" localSheetId="16">#REF!</definedName>
    <definedName name="izolacja_21" localSheetId="17">#REF!</definedName>
    <definedName name="izolacja_21" localSheetId="18">#REF!</definedName>
    <definedName name="izolacja_21" localSheetId="0">#REF!</definedName>
    <definedName name="izolacja_21" localSheetId="1">#REF!</definedName>
    <definedName name="izolacja_21" localSheetId="2">#REF!</definedName>
    <definedName name="izolacja_21" localSheetId="3">!#REF!</definedName>
    <definedName name="izolacja_21">#REF!</definedName>
    <definedName name="izolacja_22" localSheetId="11">#REF!</definedName>
    <definedName name="izolacja_22" localSheetId="16">#REF!</definedName>
    <definedName name="izolacja_22" localSheetId="17">#REF!</definedName>
    <definedName name="izolacja_22" localSheetId="18">#REF!</definedName>
    <definedName name="izolacja_22" localSheetId="0">#REF!</definedName>
    <definedName name="izolacja_22" localSheetId="1">#REF!</definedName>
    <definedName name="izolacja_22" localSheetId="2">#REF!</definedName>
    <definedName name="izolacja_22" localSheetId="3">!#REF!</definedName>
    <definedName name="izolacja_22">#REF!</definedName>
    <definedName name="izolacja_23" localSheetId="11">#REF!</definedName>
    <definedName name="izolacja_23" localSheetId="16">#REF!</definedName>
    <definedName name="izolacja_23" localSheetId="17">#REF!</definedName>
    <definedName name="izolacja_23" localSheetId="18">#REF!</definedName>
    <definedName name="izolacja_23" localSheetId="0">#REF!</definedName>
    <definedName name="izolacja_23" localSheetId="1">#REF!</definedName>
    <definedName name="izolacja_23" localSheetId="2">#REF!</definedName>
    <definedName name="izolacja_23" localSheetId="3">!#REF!</definedName>
    <definedName name="izolacja_23">#REF!</definedName>
    <definedName name="izolacja_24" localSheetId="11">#REF!</definedName>
    <definedName name="izolacja_24" localSheetId="16">#REF!</definedName>
    <definedName name="izolacja_24" localSheetId="17">#REF!</definedName>
    <definedName name="izolacja_24" localSheetId="18">#REF!</definedName>
    <definedName name="izolacja_24" localSheetId="0">#REF!</definedName>
    <definedName name="izolacja_24" localSheetId="1">#REF!</definedName>
    <definedName name="izolacja_24" localSheetId="2">#REF!</definedName>
    <definedName name="izolacja_24" localSheetId="3">!#REF!</definedName>
    <definedName name="izolacja_24">#REF!</definedName>
    <definedName name="izolacja_5" localSheetId="11">#REF!</definedName>
    <definedName name="izolacja_5" localSheetId="16">#REF!</definedName>
    <definedName name="izolacja_5" localSheetId="17">#REF!</definedName>
    <definedName name="izolacja_5" localSheetId="18">#REF!</definedName>
    <definedName name="izolacja_5" localSheetId="0">#REF!</definedName>
    <definedName name="izolacja_5" localSheetId="1">#REF!</definedName>
    <definedName name="izolacja_5" localSheetId="2">#REF!</definedName>
    <definedName name="izolacja_5" localSheetId="3">!#REF!</definedName>
    <definedName name="izolacja_5">#REF!</definedName>
    <definedName name="izolacja_6" localSheetId="11">#REF!</definedName>
    <definedName name="izolacja_6" localSheetId="16">#REF!</definedName>
    <definedName name="izolacja_6" localSheetId="17">#REF!</definedName>
    <definedName name="izolacja_6" localSheetId="18">#REF!</definedName>
    <definedName name="izolacja_6" localSheetId="0">#REF!</definedName>
    <definedName name="izolacja_6" localSheetId="1">#REF!</definedName>
    <definedName name="izolacja_6" localSheetId="2">#REF!</definedName>
    <definedName name="izolacja_6" localSheetId="3">!#REF!</definedName>
    <definedName name="izolacja_6">#REF!</definedName>
    <definedName name="izolacja_7" localSheetId="11">#REF!</definedName>
    <definedName name="izolacja_7" localSheetId="16">#REF!</definedName>
    <definedName name="izolacja_7" localSheetId="17">#REF!</definedName>
    <definedName name="izolacja_7" localSheetId="18">#REF!</definedName>
    <definedName name="izolacja_7" localSheetId="0">#REF!</definedName>
    <definedName name="izolacja_7" localSheetId="1">#REF!</definedName>
    <definedName name="izolacja_7" localSheetId="2">#REF!</definedName>
    <definedName name="izolacja_7" localSheetId="3">!#REF!</definedName>
    <definedName name="izolacja_7">#REF!</definedName>
    <definedName name="izolacja_8" localSheetId="11">#REF!</definedName>
    <definedName name="izolacja_8" localSheetId="16">#REF!</definedName>
    <definedName name="izolacja_8" localSheetId="17">#REF!</definedName>
    <definedName name="izolacja_8" localSheetId="18">#REF!</definedName>
    <definedName name="izolacja_8" localSheetId="0">#REF!</definedName>
    <definedName name="izolacja_8" localSheetId="1">#REF!</definedName>
    <definedName name="izolacja_8" localSheetId="2">#REF!</definedName>
    <definedName name="izolacja_8" localSheetId="3">!#REF!</definedName>
    <definedName name="izolacja_8">#REF!</definedName>
    <definedName name="izolacja_9" localSheetId="11">#REF!</definedName>
    <definedName name="izolacja_9" localSheetId="16">#REF!</definedName>
    <definedName name="izolacja_9" localSheetId="17">#REF!</definedName>
    <definedName name="izolacja_9" localSheetId="18">#REF!</definedName>
    <definedName name="izolacja_9" localSheetId="0">#REF!</definedName>
    <definedName name="izolacja_9" localSheetId="1">#REF!</definedName>
    <definedName name="izolacja_9" localSheetId="2">#REF!</definedName>
    <definedName name="izolacja_9" localSheetId="3">!#REF!</definedName>
    <definedName name="izolacja_9">#REF!</definedName>
    <definedName name="n" localSheetId="3">[4]WA_201!$E$51</definedName>
    <definedName name="n">'[4]WA 20'!$E$51</definedName>
    <definedName name="netto" localSheetId="10">#REF!</definedName>
    <definedName name="netto" localSheetId="11">#REF!</definedName>
    <definedName name="netto" localSheetId="12">#REF!</definedName>
    <definedName name="netto" localSheetId="14">#REF!</definedName>
    <definedName name="netto" localSheetId="15">#REF!</definedName>
    <definedName name="netto" localSheetId="16">#REF!</definedName>
    <definedName name="netto" localSheetId="17">#REF!</definedName>
    <definedName name="netto" localSheetId="18">#REF!</definedName>
    <definedName name="netto" localSheetId="0">#REF!</definedName>
    <definedName name="netto" localSheetId="1">#REF!</definedName>
    <definedName name="netto" localSheetId="2">#REF!</definedName>
    <definedName name="netto" localSheetId="3">!#REF!</definedName>
    <definedName name="netto" localSheetId="8">#REF!</definedName>
    <definedName name="netto">#REF!</definedName>
    <definedName name="nie" localSheetId="10">#REF!</definedName>
    <definedName name="nie" localSheetId="11">#REF!</definedName>
    <definedName name="nie" localSheetId="12">#REF!</definedName>
    <definedName name="nie" localSheetId="14">#REF!</definedName>
    <definedName name="nie" localSheetId="16">#REF!</definedName>
    <definedName name="nie" localSheetId="17">#REF!</definedName>
    <definedName name="nie" localSheetId="18">#REF!</definedName>
    <definedName name="nie" localSheetId="0">#REF!</definedName>
    <definedName name="nie" localSheetId="1">#REF!</definedName>
    <definedName name="nie" localSheetId="2">#REF!</definedName>
    <definedName name="nie" localSheetId="3">!#REF!</definedName>
    <definedName name="nie" localSheetId="8">#REF!</definedName>
    <definedName name="nie">#REF!</definedName>
    <definedName name="nie_11" localSheetId="10">#REF!</definedName>
    <definedName name="nie_11" localSheetId="11">#REF!</definedName>
    <definedName name="nie_11" localSheetId="12">#REF!</definedName>
    <definedName name="nie_11" localSheetId="14">#REF!</definedName>
    <definedName name="nie_11" localSheetId="16">#REF!</definedName>
    <definedName name="nie_11" localSheetId="17">#REF!</definedName>
    <definedName name="nie_11" localSheetId="18">#REF!</definedName>
    <definedName name="nie_11" localSheetId="0">#REF!</definedName>
    <definedName name="nie_11" localSheetId="1">#REF!</definedName>
    <definedName name="nie_11" localSheetId="2">#REF!</definedName>
    <definedName name="nie_11" localSheetId="3">!#REF!</definedName>
    <definedName name="nie_11" localSheetId="8">#REF!</definedName>
    <definedName name="nie_11">#REF!</definedName>
    <definedName name="nie_24" localSheetId="11">#REF!</definedName>
    <definedName name="nie_24" localSheetId="16">#REF!</definedName>
    <definedName name="nie_24" localSheetId="17">#REF!</definedName>
    <definedName name="nie_24" localSheetId="18">#REF!</definedName>
    <definedName name="nie_24" localSheetId="0">#REF!</definedName>
    <definedName name="nie_24" localSheetId="1">#REF!</definedName>
    <definedName name="nie_24" localSheetId="2">#REF!</definedName>
    <definedName name="nie_24" localSheetId="3">!#REF!</definedName>
    <definedName name="nie_24">#REF!</definedName>
    <definedName name="_xlnm.Print_Area" localSheetId="10">'10_OŚWIETLENIE'!$A$1:$E$88</definedName>
    <definedName name="_xlnm.Print_Area" localSheetId="11">'11_TRAKCJA'!$A$1:$E$147</definedName>
    <definedName name="_xlnm.Print_Area" localSheetId="12">'12_TEL KOLIZJE'!$A$1:$G$681</definedName>
    <definedName name="_xlnm.Print_Area" localSheetId="13">'13_MAN ITS'!$A$1:$G$39</definedName>
    <definedName name="_xlnm.Print_Area" localSheetId="14">'14_MKT_KSU'!$A$1:$G$67</definedName>
    <definedName name="_xlnm.Print_Area" localSheetId="15">'15_ORGANIZACJA RUCHU'!$A$1:$G$54</definedName>
    <definedName name="_xlnm.Print_Area" localSheetId="16">'16_Zieleń wycinka i zabezpiecze'!$A$1:$G$14</definedName>
    <definedName name="_xlnm.Print_Area" localSheetId="17">'17_Naszadzenia zieleni'!$A$1:$G$36</definedName>
    <definedName name="_xlnm.Print_Area" localSheetId="18">'18_ODTWORZENIE'!$A$1:$G$70</definedName>
    <definedName name="_xlnm.Print_Area" localSheetId="19">'19_KD_MPWiK'!$A$1:$G$43</definedName>
    <definedName name="_xlnm.Print_Area" localSheetId="0">'2_DROGI'!$A$1:$G$241</definedName>
    <definedName name="_xlnm.Print_Area" localSheetId="20">'20_KO_MPWiK'!$A$1:$G$13</definedName>
    <definedName name="_xlnm.Print_Area" localSheetId="21">'21_WODA_MPWiK'!$A$1:$G$65</definedName>
    <definedName name="_xlnm.Print_Area" localSheetId="22">'22_GAZ_MPWiK'!$A$1:$G$19</definedName>
    <definedName name="_xlnm.Print_Area" localSheetId="1">'2a_CHODNIKI'!$A$1:$G$35</definedName>
    <definedName name="_xlnm.Print_Area" localSheetId="2">'2b_DDR'!$A$1:$G$33</definedName>
    <definedName name="_xlnm.Print_Area" localSheetId="3">'3_TORY'!$A$1:$G$70</definedName>
    <definedName name="_xlnm.Print_Area" localSheetId="4">'4_GAZ_Gmina'!$A$1:$G$30</definedName>
    <definedName name="_xlnm.Print_Area" localSheetId="5">'5_WODA_Gmina'!$A$1:$G$11</definedName>
    <definedName name="_xlnm.Print_Area" localSheetId="6">'6_KO_Gmina'!$A$1:$G$35</definedName>
    <definedName name="_xlnm.Print_Area" localSheetId="7">'7_KD_Gmina'!$A$1:$G$41</definedName>
    <definedName name="_xlnm.Print_Area" localSheetId="8">'8_KOLIZJE SN i nN '!$A$1:$G$38</definedName>
    <definedName name="_xlnm.Print_Area" localSheetId="9">'9_ITS - SK059'!$A$1:$G$149</definedName>
    <definedName name="PI" localSheetId="10">#REF!</definedName>
    <definedName name="PI" localSheetId="11">#REF!</definedName>
    <definedName name="PI" localSheetId="12">#REF!</definedName>
    <definedName name="PI" localSheetId="14">#REF!</definedName>
    <definedName name="PI" localSheetId="15">#REF!</definedName>
    <definedName name="PI" localSheetId="16">#REF!</definedName>
    <definedName name="PI" localSheetId="17">#REF!</definedName>
    <definedName name="PI" localSheetId="18">#REF!</definedName>
    <definedName name="PI" localSheetId="0">#REF!</definedName>
    <definedName name="PI" localSheetId="1">#REF!</definedName>
    <definedName name="PI" localSheetId="2">#REF!</definedName>
    <definedName name="PI" localSheetId="3">!#REF!</definedName>
    <definedName name="PI" localSheetId="8">#REF!</definedName>
    <definedName name="PI">#REF!</definedName>
    <definedName name="q" localSheetId="11">#REF!</definedName>
    <definedName name="q">#REF!</definedName>
    <definedName name="_xlnm.Print_Titles" localSheetId="10">'10_OŚWIETLENIE'!$2:$6</definedName>
    <definedName name="_xlnm.Print_Titles" localSheetId="11">'11_TRAKCJA'!$1:$5</definedName>
    <definedName name="_xlnm.Print_Titles" localSheetId="12">'12_TEL KOLIZJE'!$2:$6</definedName>
    <definedName name="_xlnm.Print_Titles" localSheetId="13">'13_MAN ITS'!$2:$6</definedName>
    <definedName name="_xlnm.Print_Titles" localSheetId="14">'14_MKT_KSU'!$2:$6</definedName>
    <definedName name="_xlnm.Print_Titles" localSheetId="15">'15_ORGANIZACJA RUCHU'!$1:$5</definedName>
    <definedName name="_xlnm.Print_Titles" localSheetId="16">'16_Zieleń wycinka i zabezpiecze'!$2:$5</definedName>
    <definedName name="_xlnm.Print_Titles" localSheetId="17">'17_Naszadzenia zieleni'!$2:$6</definedName>
    <definedName name="_xlnm.Print_Titles" localSheetId="18">'18_ODTWORZENIE'!$2:$6</definedName>
    <definedName name="_xlnm.Print_Titles" localSheetId="19">'19_KD_MPWiK'!$1:$5</definedName>
    <definedName name="_xlnm.Print_Titles" localSheetId="0">'2_DROGI'!$1:$5</definedName>
    <definedName name="_xlnm.Print_Titles" localSheetId="21">'21_WODA_MPWiK'!$2:$6</definedName>
    <definedName name="_xlnm.Print_Titles" localSheetId="22">'22_GAZ_MPWiK'!$6:$6</definedName>
    <definedName name="_xlnm.Print_Titles" localSheetId="1">'2a_CHODNIKI'!$2:$6</definedName>
    <definedName name="_xlnm.Print_Titles" localSheetId="2">'2b_DDR'!$2:$6</definedName>
    <definedName name="_xlnm.Print_Titles" localSheetId="3">'3_TORY'!$2:$6</definedName>
    <definedName name="_xlnm.Print_Titles" localSheetId="4">'4_GAZ_Gmina'!$2:$6</definedName>
    <definedName name="_xlnm.Print_Titles" localSheetId="5">'5_WODA_Gmina'!$5:$6</definedName>
    <definedName name="_xlnm.Print_Titles" localSheetId="6">'6_KO_Gmina'!$1:$5</definedName>
    <definedName name="_xlnm.Print_Titles" localSheetId="7">'7_KD_Gmina'!$2:$6</definedName>
    <definedName name="_xlnm.Print_Titles" localSheetId="8">'8_KOLIZJE SN i nN '!$1:$5</definedName>
    <definedName name="_xlnm.Print_Titles" localSheetId="9">'9_ITS - SK059'!$2:$6</definedName>
    <definedName name="wynik" localSheetId="10">#REF!</definedName>
    <definedName name="wynik" localSheetId="11">#REF!</definedName>
    <definedName name="wynik" localSheetId="12">#REF!</definedName>
    <definedName name="wynik" localSheetId="14">#REF!</definedName>
    <definedName name="wynik" localSheetId="15">#REF!</definedName>
    <definedName name="wynik" localSheetId="16">#REF!</definedName>
    <definedName name="wynik" localSheetId="17">#REF!</definedName>
    <definedName name="wynik" localSheetId="18">#REF!</definedName>
    <definedName name="wynik" localSheetId="0">#REF!</definedName>
    <definedName name="wynik" localSheetId="1">#REF!</definedName>
    <definedName name="wynik" localSheetId="2">#REF!</definedName>
    <definedName name="wynik" localSheetId="3">!#REF!</definedName>
    <definedName name="wynik" localSheetId="8">#REF!</definedName>
    <definedName name="wynik">#REF!</definedName>
    <definedName name="wynik_10" localSheetId="10">#REF!</definedName>
    <definedName name="wynik_10" localSheetId="11">#REF!</definedName>
    <definedName name="wynik_10" localSheetId="12">#REF!</definedName>
    <definedName name="wynik_10" localSheetId="14">#REF!</definedName>
    <definedName name="wynik_10" localSheetId="16">#REF!</definedName>
    <definedName name="wynik_10" localSheetId="17">#REF!</definedName>
    <definedName name="wynik_10" localSheetId="18">#REF!</definedName>
    <definedName name="wynik_10" localSheetId="0">#REF!</definedName>
    <definedName name="wynik_10" localSheetId="1">#REF!</definedName>
    <definedName name="wynik_10" localSheetId="2">#REF!</definedName>
    <definedName name="wynik_10" localSheetId="3">!#REF!</definedName>
    <definedName name="wynik_10" localSheetId="8">#REF!</definedName>
    <definedName name="wynik_10">#REF!</definedName>
    <definedName name="wynik_11" localSheetId="10">#REF!</definedName>
    <definedName name="wynik_11" localSheetId="11">#REF!</definedName>
    <definedName name="wynik_11" localSheetId="12">#REF!</definedName>
    <definedName name="wynik_11" localSheetId="14">#REF!</definedName>
    <definedName name="wynik_11" localSheetId="16">#REF!</definedName>
    <definedName name="wynik_11" localSheetId="17">#REF!</definedName>
    <definedName name="wynik_11" localSheetId="18">#REF!</definedName>
    <definedName name="wynik_11" localSheetId="0">#REF!</definedName>
    <definedName name="wynik_11" localSheetId="1">#REF!</definedName>
    <definedName name="wynik_11" localSheetId="2">#REF!</definedName>
    <definedName name="wynik_11" localSheetId="3">!#REF!</definedName>
    <definedName name="wynik_11" localSheetId="8">#REF!</definedName>
    <definedName name="wynik_11">#REF!</definedName>
    <definedName name="wynik_12" localSheetId="11">#REF!</definedName>
    <definedName name="wynik_12" localSheetId="16">#REF!</definedName>
    <definedName name="wynik_12" localSheetId="17">#REF!</definedName>
    <definedName name="wynik_12" localSheetId="18">#REF!</definedName>
    <definedName name="wynik_12" localSheetId="0">#REF!</definedName>
    <definedName name="wynik_12" localSheetId="1">#REF!</definedName>
    <definedName name="wynik_12" localSheetId="2">#REF!</definedName>
    <definedName name="wynik_12" localSheetId="3">!#REF!</definedName>
    <definedName name="wynik_12">#REF!</definedName>
    <definedName name="wynik_13" localSheetId="11">#REF!</definedName>
    <definedName name="wynik_13" localSheetId="16">#REF!</definedName>
    <definedName name="wynik_13" localSheetId="17">#REF!</definedName>
    <definedName name="wynik_13" localSheetId="18">#REF!</definedName>
    <definedName name="wynik_13" localSheetId="0">#REF!</definedName>
    <definedName name="wynik_13" localSheetId="1">#REF!</definedName>
    <definedName name="wynik_13" localSheetId="2">#REF!</definedName>
    <definedName name="wynik_13" localSheetId="3">!#REF!</definedName>
    <definedName name="wynik_13">#REF!</definedName>
    <definedName name="wynik_14" localSheetId="11">#REF!</definedName>
    <definedName name="wynik_14" localSheetId="16">#REF!</definedName>
    <definedName name="wynik_14" localSheetId="17">#REF!</definedName>
    <definedName name="wynik_14" localSheetId="18">#REF!</definedName>
    <definedName name="wynik_14" localSheetId="0">#REF!</definedName>
    <definedName name="wynik_14" localSheetId="1">#REF!</definedName>
    <definedName name="wynik_14" localSheetId="2">#REF!</definedName>
    <definedName name="wynik_14" localSheetId="3">!#REF!</definedName>
    <definedName name="wynik_14">#REF!</definedName>
    <definedName name="wynik_15" localSheetId="11">#REF!</definedName>
    <definedName name="wynik_15" localSheetId="16">#REF!</definedName>
    <definedName name="wynik_15" localSheetId="17">#REF!</definedName>
    <definedName name="wynik_15" localSheetId="18">#REF!</definedName>
    <definedName name="wynik_15" localSheetId="0">#REF!</definedName>
    <definedName name="wynik_15" localSheetId="1">#REF!</definedName>
    <definedName name="wynik_15" localSheetId="2">#REF!</definedName>
    <definedName name="wynik_15" localSheetId="3">!#REF!</definedName>
    <definedName name="wynik_15">#REF!</definedName>
    <definedName name="wynik_16" localSheetId="11">#REF!</definedName>
    <definedName name="wynik_16" localSheetId="16">#REF!</definedName>
    <definedName name="wynik_16" localSheetId="17">#REF!</definedName>
    <definedName name="wynik_16" localSheetId="18">#REF!</definedName>
    <definedName name="wynik_16" localSheetId="0">#REF!</definedName>
    <definedName name="wynik_16" localSheetId="1">#REF!</definedName>
    <definedName name="wynik_16" localSheetId="2">#REF!</definedName>
    <definedName name="wynik_16" localSheetId="3">!#REF!</definedName>
    <definedName name="wynik_16">#REF!</definedName>
    <definedName name="wynik_17" localSheetId="11">#REF!</definedName>
    <definedName name="wynik_17" localSheetId="16">#REF!</definedName>
    <definedName name="wynik_17" localSheetId="17">#REF!</definedName>
    <definedName name="wynik_17" localSheetId="18">#REF!</definedName>
    <definedName name="wynik_17" localSheetId="0">#REF!</definedName>
    <definedName name="wynik_17" localSheetId="1">#REF!</definedName>
    <definedName name="wynik_17" localSheetId="2">#REF!</definedName>
    <definedName name="wynik_17" localSheetId="3">!#REF!</definedName>
    <definedName name="wynik_17">#REF!</definedName>
    <definedName name="wynik_18" localSheetId="11">#REF!</definedName>
    <definedName name="wynik_18" localSheetId="16">#REF!</definedName>
    <definedName name="wynik_18" localSheetId="17">#REF!</definedName>
    <definedName name="wynik_18" localSheetId="18">#REF!</definedName>
    <definedName name="wynik_18" localSheetId="0">#REF!</definedName>
    <definedName name="wynik_18" localSheetId="1">#REF!</definedName>
    <definedName name="wynik_18" localSheetId="2">#REF!</definedName>
    <definedName name="wynik_18" localSheetId="3">!#REF!</definedName>
    <definedName name="wynik_18">#REF!</definedName>
    <definedName name="wynik_19" localSheetId="11">#REF!</definedName>
    <definedName name="wynik_19" localSheetId="16">#REF!</definedName>
    <definedName name="wynik_19" localSheetId="17">#REF!</definedName>
    <definedName name="wynik_19" localSheetId="18">#REF!</definedName>
    <definedName name="wynik_19" localSheetId="0">#REF!</definedName>
    <definedName name="wynik_19" localSheetId="1">#REF!</definedName>
    <definedName name="wynik_19" localSheetId="2">#REF!</definedName>
    <definedName name="wynik_19" localSheetId="3">!#REF!</definedName>
    <definedName name="wynik_19">#REF!</definedName>
    <definedName name="wynik_20" localSheetId="11">#REF!</definedName>
    <definedName name="wynik_20" localSheetId="16">#REF!</definedName>
    <definedName name="wynik_20" localSheetId="17">#REF!</definedName>
    <definedName name="wynik_20" localSheetId="18">#REF!</definedName>
    <definedName name="wynik_20" localSheetId="0">#REF!</definedName>
    <definedName name="wynik_20" localSheetId="1">#REF!</definedName>
    <definedName name="wynik_20" localSheetId="2">#REF!</definedName>
    <definedName name="wynik_20" localSheetId="3">!#REF!</definedName>
    <definedName name="wynik_20">#REF!</definedName>
    <definedName name="wynik_21" localSheetId="11">#REF!</definedName>
    <definedName name="wynik_21" localSheetId="16">#REF!</definedName>
    <definedName name="wynik_21" localSheetId="17">#REF!</definedName>
    <definedName name="wynik_21" localSheetId="18">#REF!</definedName>
    <definedName name="wynik_21" localSheetId="0">#REF!</definedName>
    <definedName name="wynik_21" localSheetId="1">#REF!</definedName>
    <definedName name="wynik_21" localSheetId="2">#REF!</definedName>
    <definedName name="wynik_21" localSheetId="3">!#REF!</definedName>
    <definedName name="wynik_21">#REF!</definedName>
    <definedName name="wynik_22" localSheetId="11">#REF!</definedName>
    <definedName name="wynik_22" localSheetId="16">#REF!</definedName>
    <definedName name="wynik_22" localSheetId="17">#REF!</definedName>
    <definedName name="wynik_22" localSheetId="18">#REF!</definedName>
    <definedName name="wynik_22" localSheetId="0">#REF!</definedName>
    <definedName name="wynik_22" localSheetId="1">#REF!</definedName>
    <definedName name="wynik_22" localSheetId="2">#REF!</definedName>
    <definedName name="wynik_22" localSheetId="3">!#REF!</definedName>
    <definedName name="wynik_22">#REF!</definedName>
    <definedName name="wynik_23" localSheetId="11">#REF!</definedName>
    <definedName name="wynik_23" localSheetId="16">#REF!</definedName>
    <definedName name="wynik_23" localSheetId="17">#REF!</definedName>
    <definedName name="wynik_23" localSheetId="18">#REF!</definedName>
    <definedName name="wynik_23" localSheetId="0">#REF!</definedName>
    <definedName name="wynik_23" localSheetId="1">#REF!</definedName>
    <definedName name="wynik_23" localSheetId="2">#REF!</definedName>
    <definedName name="wynik_23" localSheetId="3">!#REF!</definedName>
    <definedName name="wynik_23">#REF!</definedName>
    <definedName name="wynik_24" localSheetId="11">#REF!</definedName>
    <definedName name="wynik_24" localSheetId="16">#REF!</definedName>
    <definedName name="wynik_24" localSheetId="17">#REF!</definedName>
    <definedName name="wynik_24" localSheetId="18">#REF!</definedName>
    <definedName name="wynik_24" localSheetId="0">#REF!</definedName>
    <definedName name="wynik_24" localSheetId="1">#REF!</definedName>
    <definedName name="wynik_24" localSheetId="2">#REF!</definedName>
    <definedName name="wynik_24" localSheetId="3">!#REF!</definedName>
    <definedName name="wynik_24">#REF!</definedName>
    <definedName name="wynik_5" localSheetId="11">#REF!</definedName>
    <definedName name="wynik_5" localSheetId="16">#REF!</definedName>
    <definedName name="wynik_5" localSheetId="17">#REF!</definedName>
    <definedName name="wynik_5" localSheetId="18">#REF!</definedName>
    <definedName name="wynik_5" localSheetId="0">#REF!</definedName>
    <definedName name="wynik_5" localSheetId="1">#REF!</definedName>
    <definedName name="wynik_5" localSheetId="2">#REF!</definedName>
    <definedName name="wynik_5" localSheetId="3">!#REF!</definedName>
    <definedName name="wynik_5">#REF!</definedName>
    <definedName name="wynik_6" localSheetId="11">#REF!</definedName>
    <definedName name="wynik_6" localSheetId="16">#REF!</definedName>
    <definedName name="wynik_6" localSheetId="17">#REF!</definedName>
    <definedName name="wynik_6" localSheetId="18">#REF!</definedName>
    <definedName name="wynik_6" localSheetId="0">#REF!</definedName>
    <definedName name="wynik_6" localSheetId="1">#REF!</definedName>
    <definedName name="wynik_6" localSheetId="2">#REF!</definedName>
    <definedName name="wynik_6" localSheetId="3">!#REF!</definedName>
    <definedName name="wynik_6">#REF!</definedName>
    <definedName name="wynik_7" localSheetId="11">#REF!</definedName>
    <definedName name="wynik_7" localSheetId="16">#REF!</definedName>
    <definedName name="wynik_7" localSheetId="17">#REF!</definedName>
    <definedName name="wynik_7" localSheetId="18">#REF!</definedName>
    <definedName name="wynik_7" localSheetId="0">#REF!</definedName>
    <definedName name="wynik_7" localSheetId="1">#REF!</definedName>
    <definedName name="wynik_7" localSheetId="2">#REF!</definedName>
    <definedName name="wynik_7" localSheetId="3">!#REF!</definedName>
    <definedName name="wynik_7">#REF!</definedName>
    <definedName name="wynik_8" localSheetId="11">#REF!</definedName>
    <definedName name="wynik_8" localSheetId="16">#REF!</definedName>
    <definedName name="wynik_8" localSheetId="17">#REF!</definedName>
    <definedName name="wynik_8" localSheetId="18">#REF!</definedName>
    <definedName name="wynik_8" localSheetId="0">#REF!</definedName>
    <definedName name="wynik_8" localSheetId="1">#REF!</definedName>
    <definedName name="wynik_8" localSheetId="2">#REF!</definedName>
    <definedName name="wynik_8" localSheetId="3">!#REF!</definedName>
    <definedName name="wynik_8">#REF!</definedName>
    <definedName name="wynik_9" localSheetId="11">#REF!</definedName>
    <definedName name="wynik_9" localSheetId="16">#REF!</definedName>
    <definedName name="wynik_9" localSheetId="17">#REF!</definedName>
    <definedName name="wynik_9" localSheetId="18">#REF!</definedName>
    <definedName name="wynik_9" localSheetId="0">#REF!</definedName>
    <definedName name="wynik_9" localSheetId="1">#REF!</definedName>
    <definedName name="wynik_9" localSheetId="2">#REF!</definedName>
    <definedName name="wynik_9" localSheetId="3">!#REF!</definedName>
    <definedName name="wynik_9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58" l="1"/>
  <c r="G64" i="50" l="1"/>
  <c r="G69" i="50"/>
  <c r="G70" i="50"/>
  <c r="G19" i="32"/>
  <c r="G18" i="32"/>
  <c r="G17" i="32"/>
  <c r="G15" i="32"/>
  <c r="G13" i="32"/>
  <c r="G12" i="32"/>
  <c r="G11" i="32"/>
  <c r="G9" i="32"/>
  <c r="G64" i="31"/>
  <c r="G14" i="31"/>
  <c r="G63" i="31"/>
  <c r="G61" i="31"/>
  <c r="G59" i="31"/>
  <c r="G58" i="31"/>
  <c r="G57" i="31"/>
  <c r="G56" i="31"/>
  <c r="G55" i="31"/>
  <c r="G54" i="31"/>
  <c r="G53" i="31"/>
  <c r="G52" i="31"/>
  <c r="G51" i="31"/>
  <c r="G50" i="31"/>
  <c r="G49" i="31"/>
  <c r="G48" i="31"/>
  <c r="G47" i="31"/>
  <c r="G46" i="31"/>
  <c r="G45" i="31"/>
  <c r="G44" i="31"/>
  <c r="G43" i="31"/>
  <c r="G42" i="31"/>
  <c r="G41" i="31"/>
  <c r="G40" i="31"/>
  <c r="G39" i="31"/>
  <c r="G38" i="31"/>
  <c r="G37" i="31"/>
  <c r="G36" i="31"/>
  <c r="G35" i="31"/>
  <c r="G34" i="31"/>
  <c r="G33" i="31"/>
  <c r="G32" i="31"/>
  <c r="G31" i="31"/>
  <c r="G30" i="31"/>
  <c r="G29" i="31"/>
  <c r="G28" i="31"/>
  <c r="G26" i="31"/>
  <c r="G24" i="31"/>
  <c r="G23" i="31"/>
  <c r="G22" i="31"/>
  <c r="G20" i="31"/>
  <c r="G19" i="31"/>
  <c r="G18" i="31"/>
  <c r="G17" i="31"/>
  <c r="G13" i="31"/>
  <c r="G12" i="31"/>
  <c r="G11" i="31"/>
  <c r="G10" i="31"/>
  <c r="G9" i="31"/>
  <c r="G8" i="31"/>
  <c r="G28" i="29"/>
  <c r="G13" i="30"/>
  <c r="G12" i="30"/>
  <c r="G8" i="30"/>
  <c r="G9" i="30"/>
  <c r="G10" i="30"/>
  <c r="G11" i="30"/>
  <c r="G7" i="30"/>
  <c r="G43" i="29"/>
  <c r="G41" i="29"/>
  <c r="G40" i="29"/>
  <c r="G42" i="29" s="1"/>
  <c r="G39" i="29"/>
  <c r="G38" i="29"/>
  <c r="G37" i="29"/>
  <c r="G36" i="29"/>
  <c r="G35" i="29"/>
  <c r="G33" i="29"/>
  <c r="G32" i="29"/>
  <c r="G31" i="29"/>
  <c r="G27" i="29"/>
  <c r="G26" i="29"/>
  <c r="G25" i="29"/>
  <c r="G24" i="29"/>
  <c r="G23" i="29"/>
  <c r="G21" i="29"/>
  <c r="G19" i="29"/>
  <c r="G18" i="29"/>
  <c r="G17" i="29"/>
  <c r="G15" i="29"/>
  <c r="G14" i="29"/>
  <c r="G13" i="29"/>
  <c r="G12" i="29"/>
  <c r="G8" i="29"/>
  <c r="G7" i="29"/>
  <c r="G12" i="42"/>
  <c r="G15" i="42"/>
  <c r="G16" i="42"/>
  <c r="G17" i="42"/>
  <c r="G19" i="42"/>
  <c r="G21" i="42"/>
  <c r="G24" i="42"/>
  <c r="G25" i="42"/>
  <c r="G31" i="42"/>
  <c r="G34" i="42"/>
  <c r="G35" i="42"/>
  <c r="G38" i="42"/>
  <c r="G44" i="42"/>
  <c r="G48" i="42"/>
  <c r="G53" i="42"/>
  <c r="G55" i="42"/>
  <c r="G56" i="42"/>
  <c r="G57" i="42"/>
  <c r="G61" i="42"/>
  <c r="G62" i="42"/>
  <c r="G63" i="42"/>
  <c r="G66" i="42"/>
  <c r="G68" i="42"/>
  <c r="G9" i="29"/>
  <c r="G147" i="60"/>
  <c r="G146" i="60"/>
  <c r="G145" i="60"/>
  <c r="G144" i="60"/>
  <c r="G143" i="60"/>
  <c r="G141" i="60"/>
  <c r="G139" i="60"/>
  <c r="G138" i="60"/>
  <c r="G137" i="60"/>
  <c r="G136" i="60"/>
  <c r="G135" i="60"/>
  <c r="G134" i="60"/>
  <c r="G133" i="60"/>
  <c r="G132" i="60"/>
  <c r="G130" i="60"/>
  <c r="G129" i="60"/>
  <c r="G128" i="60"/>
  <c r="G127" i="60"/>
  <c r="G126" i="60"/>
  <c r="G125" i="60"/>
  <c r="G124" i="60"/>
  <c r="G123" i="60"/>
  <c r="G122" i="60"/>
  <c r="G121" i="60"/>
  <c r="G120" i="60"/>
  <c r="G119" i="60"/>
  <c r="G118" i="60"/>
  <c r="G117" i="60"/>
  <c r="G116" i="60"/>
  <c r="G115" i="60"/>
  <c r="G114" i="60"/>
  <c r="G113" i="60"/>
  <c r="G111" i="60"/>
  <c r="G110" i="60"/>
  <c r="G109" i="60"/>
  <c r="G108" i="60"/>
  <c r="G107" i="60"/>
  <c r="G106" i="60"/>
  <c r="G105" i="60"/>
  <c r="G104" i="60"/>
  <c r="G103" i="60"/>
  <c r="G102" i="60"/>
  <c r="G148" i="60" s="1"/>
  <c r="G101" i="60"/>
  <c r="G97" i="60"/>
  <c r="G96" i="60"/>
  <c r="G95" i="60"/>
  <c r="G94" i="60"/>
  <c r="G93" i="60"/>
  <c r="G92" i="60"/>
  <c r="G91" i="60"/>
  <c r="G90" i="60"/>
  <c r="G89" i="60"/>
  <c r="G87" i="60"/>
  <c r="G86" i="60"/>
  <c r="G85" i="60"/>
  <c r="G84" i="60"/>
  <c r="G83" i="60"/>
  <c r="G82" i="60"/>
  <c r="G81" i="60"/>
  <c r="G80" i="60"/>
  <c r="G79" i="60"/>
  <c r="G78" i="60"/>
  <c r="G77" i="60"/>
  <c r="G76" i="60"/>
  <c r="G75" i="60"/>
  <c r="G74" i="60"/>
  <c r="G73" i="60"/>
  <c r="G72" i="60"/>
  <c r="G71" i="60"/>
  <c r="G70" i="60"/>
  <c r="G68" i="60"/>
  <c r="G67" i="60"/>
  <c r="G66" i="60"/>
  <c r="G65" i="60"/>
  <c r="G64" i="60"/>
  <c r="G62" i="60"/>
  <c r="G61" i="60"/>
  <c r="G60" i="60"/>
  <c r="G59" i="60"/>
  <c r="G58" i="60"/>
  <c r="G57" i="60"/>
  <c r="G56" i="60"/>
  <c r="G55" i="60"/>
  <c r="G54" i="60"/>
  <c r="G53" i="60"/>
  <c r="G51" i="60"/>
  <c r="G50" i="60"/>
  <c r="G49" i="60"/>
  <c r="G48" i="60"/>
  <c r="G47" i="60"/>
  <c r="G46" i="60"/>
  <c r="G45" i="60"/>
  <c r="G44" i="60"/>
  <c r="G43" i="60"/>
  <c r="G42" i="60"/>
  <c r="G41" i="60"/>
  <c r="G40" i="60"/>
  <c r="G39" i="60"/>
  <c r="G38" i="60"/>
  <c r="G37" i="60"/>
  <c r="G36" i="60"/>
  <c r="G35" i="60"/>
  <c r="G34" i="60"/>
  <c r="G33" i="60"/>
  <c r="G32" i="60"/>
  <c r="G31" i="60"/>
  <c r="G30" i="60"/>
  <c r="G29" i="60"/>
  <c r="G28" i="60"/>
  <c r="G27" i="60"/>
  <c r="G26" i="60"/>
  <c r="G10" i="60"/>
  <c r="G11" i="60"/>
  <c r="G12" i="60"/>
  <c r="G13" i="60"/>
  <c r="G14" i="60"/>
  <c r="G15" i="60"/>
  <c r="G16" i="60"/>
  <c r="G17" i="60"/>
  <c r="G18" i="60"/>
  <c r="G19" i="60"/>
  <c r="G20" i="60"/>
  <c r="G21" i="60"/>
  <c r="G22" i="60"/>
  <c r="G23" i="60"/>
  <c r="G24" i="60"/>
  <c r="G9" i="60"/>
  <c r="G98" i="60" l="1"/>
  <c r="G149" i="60" s="1"/>
  <c r="G65" i="31"/>
  <c r="G36" i="54" l="1"/>
  <c r="G35" i="54"/>
  <c r="G9" i="54"/>
  <c r="G10" i="54"/>
  <c r="G11" i="54"/>
  <c r="G12" i="54"/>
  <c r="G13" i="54"/>
  <c r="G14" i="54"/>
  <c r="G15" i="54"/>
  <c r="G16" i="54"/>
  <c r="G17" i="54"/>
  <c r="G18" i="54"/>
  <c r="G19" i="54"/>
  <c r="G20" i="54"/>
  <c r="G21" i="54"/>
  <c r="G22" i="54"/>
  <c r="G23" i="54"/>
  <c r="G24" i="54"/>
  <c r="G25" i="54"/>
  <c r="G26" i="54"/>
  <c r="G27" i="54"/>
  <c r="G28" i="54"/>
  <c r="G29" i="54"/>
  <c r="G30" i="54"/>
  <c r="G31" i="54"/>
  <c r="G32" i="54"/>
  <c r="G33" i="54"/>
  <c r="G34" i="54"/>
  <c r="G8" i="54"/>
  <c r="G13" i="53"/>
  <c r="G9" i="53"/>
  <c r="G10" i="53"/>
  <c r="G11" i="53"/>
  <c r="G12" i="53"/>
  <c r="G8" i="53"/>
  <c r="G14" i="53"/>
  <c r="G53" i="61"/>
  <c r="G54" i="61" s="1"/>
  <c r="G9" i="61"/>
  <c r="G10" i="61"/>
  <c r="G11" i="61"/>
  <c r="G12" i="61"/>
  <c r="G13" i="61"/>
  <c r="G14" i="61"/>
  <c r="G15" i="61"/>
  <c r="G16" i="61"/>
  <c r="G17" i="61"/>
  <c r="G18" i="61"/>
  <c r="G19" i="61"/>
  <c r="G20" i="61"/>
  <c r="G21" i="61"/>
  <c r="G23" i="61"/>
  <c r="G24" i="61"/>
  <c r="G25" i="61"/>
  <c r="G26" i="61"/>
  <c r="G27" i="61"/>
  <c r="G28" i="61"/>
  <c r="G29" i="61"/>
  <c r="G30" i="61"/>
  <c r="G31" i="61"/>
  <c r="G32" i="61"/>
  <c r="G33" i="61"/>
  <c r="G35" i="61"/>
  <c r="G36" i="61"/>
  <c r="G37" i="61"/>
  <c r="G38" i="61"/>
  <c r="G39" i="61"/>
  <c r="G40" i="61"/>
  <c r="G42" i="61"/>
  <c r="G43" i="61"/>
  <c r="G44" i="61"/>
  <c r="G45" i="61"/>
  <c r="G47" i="61"/>
  <c r="G48" i="61"/>
  <c r="G49" i="61"/>
  <c r="G50" i="61"/>
  <c r="G51" i="61"/>
  <c r="G52" i="61"/>
  <c r="G8" i="61"/>
  <c r="G67" i="49"/>
  <c r="G66" i="49"/>
  <c r="G62" i="49"/>
  <c r="G63" i="49" s="1"/>
  <c r="G64" i="49" s="1"/>
  <c r="G65" i="49" s="1"/>
  <c r="A38" i="49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2" i="49" s="1"/>
  <c r="A53" i="49" s="1"/>
  <c r="A54" i="49" s="1"/>
  <c r="A55" i="49" s="1"/>
  <c r="A57" i="49" s="1"/>
  <c r="A58" i="49" s="1"/>
  <c r="A59" i="49" s="1"/>
  <c r="A60" i="49" s="1"/>
  <c r="A61" i="49" s="1"/>
  <c r="A62" i="49" s="1"/>
  <c r="A63" i="49" s="1"/>
  <c r="A64" i="49" s="1"/>
  <c r="A65" i="49" s="1"/>
  <c r="G9" i="49"/>
  <c r="G10" i="49"/>
  <c r="G11" i="49"/>
  <c r="G12" i="49"/>
  <c r="G13" i="49"/>
  <c r="G14" i="49"/>
  <c r="G15" i="49"/>
  <c r="G16" i="49"/>
  <c r="G17" i="49"/>
  <c r="G18" i="49"/>
  <c r="G19" i="49"/>
  <c r="G20" i="49"/>
  <c r="G21" i="49"/>
  <c r="G23" i="49"/>
  <c r="G24" i="49"/>
  <c r="G25" i="49"/>
  <c r="G26" i="49"/>
  <c r="G27" i="49"/>
  <c r="G28" i="49"/>
  <c r="G30" i="49"/>
  <c r="G31" i="49"/>
  <c r="G32" i="49"/>
  <c r="G33" i="49"/>
  <c r="G34" i="49"/>
  <c r="G35" i="49"/>
  <c r="G36" i="49"/>
  <c r="G37" i="49"/>
  <c r="G38" i="49"/>
  <c r="G39" i="49"/>
  <c r="G40" i="49"/>
  <c r="G41" i="49"/>
  <c r="G42" i="49"/>
  <c r="G43" i="49"/>
  <c r="G44" i="49"/>
  <c r="G46" i="49"/>
  <c r="G47" i="49"/>
  <c r="G48" i="49"/>
  <c r="G49" i="49"/>
  <c r="G50" i="49"/>
  <c r="G51" i="49"/>
  <c r="G52" i="49"/>
  <c r="G53" i="49"/>
  <c r="G54" i="49"/>
  <c r="G55" i="49"/>
  <c r="G56" i="49"/>
  <c r="G57" i="49"/>
  <c r="G58" i="49"/>
  <c r="G59" i="49"/>
  <c r="G10" i="58"/>
  <c r="G11" i="58"/>
  <c r="G12" i="58"/>
  <c r="G13" i="58"/>
  <c r="G14" i="58"/>
  <c r="G15" i="58"/>
  <c r="G16" i="58"/>
  <c r="G17" i="58"/>
  <c r="G20" i="58"/>
  <c r="G21" i="58"/>
  <c r="G22" i="58"/>
  <c r="G23" i="58"/>
  <c r="G24" i="58"/>
  <c r="G25" i="58"/>
  <c r="G26" i="58"/>
  <c r="G27" i="58"/>
  <c r="G28" i="58"/>
  <c r="G30" i="58"/>
  <c r="G31" i="58"/>
  <c r="G32" i="58"/>
  <c r="G33" i="58"/>
  <c r="G34" i="58"/>
  <c r="G36" i="58"/>
  <c r="G37" i="58"/>
  <c r="G9" i="58"/>
  <c r="G10" i="48"/>
  <c r="G11" i="48"/>
  <c r="G12" i="48"/>
  <c r="G13" i="48"/>
  <c r="G14" i="48"/>
  <c r="G15" i="48"/>
  <c r="G16" i="48"/>
  <c r="G17" i="48"/>
  <c r="G18" i="48"/>
  <c r="G19" i="48"/>
  <c r="G20" i="48"/>
  <c r="G21" i="48"/>
  <c r="G22" i="48"/>
  <c r="G24" i="48"/>
  <c r="G25" i="48"/>
  <c r="G26" i="48"/>
  <c r="G27" i="48"/>
  <c r="G29" i="48"/>
  <c r="G30" i="48"/>
  <c r="G31" i="48"/>
  <c r="G32" i="48"/>
  <c r="G34" i="48"/>
  <c r="G35" i="48"/>
  <c r="G36" i="48"/>
  <c r="G37" i="48"/>
  <c r="G39" i="48"/>
  <c r="G40" i="48"/>
  <c r="G41" i="48"/>
  <c r="G42" i="48"/>
  <c r="G43" i="48"/>
  <c r="G44" i="48"/>
  <c r="G45" i="48"/>
  <c r="G46" i="48"/>
  <c r="G47" i="48"/>
  <c r="G48" i="48"/>
  <c r="G49" i="48"/>
  <c r="G50" i="48"/>
  <c r="G51" i="48"/>
  <c r="G52" i="48"/>
  <c r="G53" i="48"/>
  <c r="G54" i="48"/>
  <c r="G55" i="48"/>
  <c r="G56" i="48"/>
  <c r="G57" i="48"/>
  <c r="G58" i="48"/>
  <c r="G59" i="48"/>
  <c r="G60" i="48"/>
  <c r="G61" i="48"/>
  <c r="G62" i="48"/>
  <c r="G63" i="48"/>
  <c r="G64" i="48"/>
  <c r="G65" i="48"/>
  <c r="G66" i="48"/>
  <c r="G67" i="48"/>
  <c r="G68" i="48"/>
  <c r="G69" i="48"/>
  <c r="G70" i="48"/>
  <c r="G71" i="48"/>
  <c r="G72" i="48"/>
  <c r="G73" i="48"/>
  <c r="G74" i="48"/>
  <c r="G75" i="48"/>
  <c r="G76" i="48"/>
  <c r="G79" i="48"/>
  <c r="G80" i="48"/>
  <c r="G81" i="48"/>
  <c r="G82" i="48"/>
  <c r="G83" i="48"/>
  <c r="G84" i="48"/>
  <c r="G85" i="48"/>
  <c r="G86" i="48"/>
  <c r="G87" i="48"/>
  <c r="G88" i="48"/>
  <c r="G89" i="48"/>
  <c r="G90" i="48"/>
  <c r="G91" i="48"/>
  <c r="G92" i="48"/>
  <c r="G93" i="48"/>
  <c r="G94" i="48"/>
  <c r="G95" i="48"/>
  <c r="G96" i="48"/>
  <c r="G98" i="48"/>
  <c r="G99" i="48"/>
  <c r="G100" i="48"/>
  <c r="G101" i="48"/>
  <c r="G102" i="48"/>
  <c r="G103" i="48"/>
  <c r="G104" i="48"/>
  <c r="G105" i="48"/>
  <c r="G106" i="48"/>
  <c r="G107" i="48"/>
  <c r="G108" i="48"/>
  <c r="G109" i="48"/>
  <c r="G110" i="48"/>
  <c r="G111" i="48"/>
  <c r="G112" i="48"/>
  <c r="G113" i="48"/>
  <c r="G114" i="48"/>
  <c r="G115" i="48"/>
  <c r="G117" i="48"/>
  <c r="G118" i="48"/>
  <c r="G119" i="48"/>
  <c r="G120" i="48"/>
  <c r="G121" i="48"/>
  <c r="G122" i="48"/>
  <c r="G123" i="48"/>
  <c r="G124" i="48"/>
  <c r="G125" i="48"/>
  <c r="G126" i="48"/>
  <c r="G127" i="48"/>
  <c r="G128" i="48"/>
  <c r="G129" i="48"/>
  <c r="G130" i="48"/>
  <c r="G131" i="48"/>
  <c r="G132" i="48"/>
  <c r="G133" i="48"/>
  <c r="G134" i="48"/>
  <c r="G136" i="48"/>
  <c r="G137" i="48"/>
  <c r="G138" i="48"/>
  <c r="G139" i="48"/>
  <c r="G140" i="48"/>
  <c r="G141" i="48"/>
  <c r="G142" i="48"/>
  <c r="G143" i="48"/>
  <c r="G144" i="48"/>
  <c r="G145" i="48"/>
  <c r="G146" i="48"/>
  <c r="G147" i="48"/>
  <c r="G148" i="48"/>
  <c r="G149" i="48"/>
  <c r="G150" i="48"/>
  <c r="G152" i="48"/>
  <c r="G153" i="48"/>
  <c r="G154" i="48"/>
  <c r="G155" i="48"/>
  <c r="G156" i="48"/>
  <c r="G157" i="48"/>
  <c r="G158" i="48"/>
  <c r="G159" i="48"/>
  <c r="G160" i="48"/>
  <c r="G161" i="48"/>
  <c r="G162" i="48"/>
  <c r="G163" i="48"/>
  <c r="G164" i="48"/>
  <c r="G165" i="48"/>
  <c r="G166" i="48"/>
  <c r="G168" i="48"/>
  <c r="G169" i="48"/>
  <c r="G170" i="48"/>
  <c r="G171" i="48"/>
  <c r="G172" i="48"/>
  <c r="G173" i="48"/>
  <c r="G174" i="48"/>
  <c r="G175" i="48"/>
  <c r="G176" i="48"/>
  <c r="G177" i="48"/>
  <c r="G178" i="48"/>
  <c r="G179" i="48"/>
  <c r="G180" i="48"/>
  <c r="G181" i="48"/>
  <c r="G182" i="48"/>
  <c r="G183" i="48"/>
  <c r="G184" i="48"/>
  <c r="G186" i="48"/>
  <c r="G187" i="48"/>
  <c r="G188" i="48"/>
  <c r="G189" i="48"/>
  <c r="G190" i="48"/>
  <c r="G191" i="48"/>
  <c r="G192" i="48"/>
  <c r="G193" i="48"/>
  <c r="G194" i="48"/>
  <c r="G195" i="48"/>
  <c r="G196" i="48"/>
  <c r="G197" i="48"/>
  <c r="G198" i="48"/>
  <c r="G199" i="48"/>
  <c r="G200" i="48"/>
  <c r="G201" i="48"/>
  <c r="G202" i="48"/>
  <c r="G203" i="48"/>
  <c r="G206" i="48"/>
  <c r="G207" i="48"/>
  <c r="G208" i="48"/>
  <c r="G209" i="48"/>
  <c r="G210" i="48"/>
  <c r="G211" i="48"/>
  <c r="G212" i="48"/>
  <c r="G213" i="48"/>
  <c r="G214" i="48"/>
  <c r="G215" i="48"/>
  <c r="G216" i="48"/>
  <c r="G217" i="48"/>
  <c r="G218" i="48"/>
  <c r="G219" i="48"/>
  <c r="G220" i="48"/>
  <c r="G222" i="48"/>
  <c r="G223" i="48"/>
  <c r="G224" i="48"/>
  <c r="G225" i="48"/>
  <c r="G226" i="48"/>
  <c r="G227" i="48"/>
  <c r="G228" i="48"/>
  <c r="G229" i="48"/>
  <c r="G230" i="48"/>
  <c r="G231" i="48"/>
  <c r="G232" i="48"/>
  <c r="G233" i="48"/>
  <c r="G234" i="48"/>
  <c r="G235" i="48"/>
  <c r="G236" i="48"/>
  <c r="G237" i="48"/>
  <c r="G238" i="48"/>
  <c r="G241" i="48"/>
  <c r="G242" i="48"/>
  <c r="G243" i="48"/>
  <c r="G244" i="48"/>
  <c r="G245" i="48"/>
  <c r="G246" i="48"/>
  <c r="G247" i="48"/>
  <c r="G248" i="48"/>
  <c r="G249" i="48"/>
  <c r="G250" i="48"/>
  <c r="G251" i="48"/>
  <c r="G252" i="48"/>
  <c r="G253" i="48"/>
  <c r="G255" i="48"/>
  <c r="G256" i="48"/>
  <c r="G257" i="48"/>
  <c r="G258" i="48"/>
  <c r="G259" i="48"/>
  <c r="G260" i="48"/>
  <c r="G261" i="48"/>
  <c r="G262" i="48"/>
  <c r="G263" i="48"/>
  <c r="G264" i="48"/>
  <c r="G265" i="48"/>
  <c r="G266" i="48"/>
  <c r="G267" i="48"/>
  <c r="G269" i="48"/>
  <c r="G270" i="48"/>
  <c r="G271" i="48"/>
  <c r="G272" i="48"/>
  <c r="G273" i="48"/>
  <c r="G274" i="48"/>
  <c r="G275" i="48"/>
  <c r="G276" i="48"/>
  <c r="G277" i="48"/>
  <c r="G278" i="48"/>
  <c r="G279" i="48"/>
  <c r="G280" i="48"/>
  <c r="G282" i="48"/>
  <c r="G283" i="48"/>
  <c r="G284" i="48"/>
  <c r="G285" i="48"/>
  <c r="G286" i="48"/>
  <c r="G287" i="48"/>
  <c r="G288" i="48"/>
  <c r="G289" i="48"/>
  <c r="G290" i="48"/>
  <c r="G291" i="48"/>
  <c r="G292" i="48"/>
  <c r="G293" i="48"/>
  <c r="G294" i="48"/>
  <c r="G297" i="48"/>
  <c r="G298" i="48"/>
  <c r="G299" i="48"/>
  <c r="G300" i="48"/>
  <c r="G301" i="48"/>
  <c r="G302" i="48"/>
  <c r="G303" i="48"/>
  <c r="G304" i="48"/>
  <c r="G305" i="48"/>
  <c r="G306" i="48"/>
  <c r="G307" i="48"/>
  <c r="G308" i="48"/>
  <c r="G309" i="48"/>
  <c r="G310" i="48"/>
  <c r="G312" i="48"/>
  <c r="G313" i="48"/>
  <c r="G314" i="48"/>
  <c r="G315" i="48"/>
  <c r="G316" i="48"/>
  <c r="G317" i="48"/>
  <c r="G318" i="48"/>
  <c r="G319" i="48"/>
  <c r="G320" i="48"/>
  <c r="G321" i="48"/>
  <c r="G322" i="48"/>
  <c r="G323" i="48"/>
  <c r="G324" i="48"/>
  <c r="G325" i="48"/>
  <c r="G326" i="48"/>
  <c r="G327" i="48"/>
  <c r="G328" i="48"/>
  <c r="G329" i="48"/>
  <c r="G330" i="48"/>
  <c r="G331" i="48"/>
  <c r="G332" i="48"/>
  <c r="G333" i="48"/>
  <c r="G334" i="48"/>
  <c r="G335" i="48"/>
  <c r="G336" i="48"/>
  <c r="G337" i="48"/>
  <c r="G338" i="48"/>
  <c r="G341" i="48"/>
  <c r="G342" i="48"/>
  <c r="G343" i="48"/>
  <c r="G344" i="48"/>
  <c r="G345" i="48"/>
  <c r="G346" i="48"/>
  <c r="G347" i="48"/>
  <c r="G348" i="48"/>
  <c r="G349" i="48"/>
  <c r="G350" i="48"/>
  <c r="G351" i="48"/>
  <c r="G352" i="48"/>
  <c r="G353" i="48"/>
  <c r="G355" i="48"/>
  <c r="G356" i="48"/>
  <c r="G357" i="48"/>
  <c r="G358" i="48"/>
  <c r="G359" i="48"/>
  <c r="G360" i="48"/>
  <c r="G361" i="48"/>
  <c r="G362" i="48"/>
  <c r="G363" i="48"/>
  <c r="G364" i="48"/>
  <c r="G365" i="48"/>
  <c r="G366" i="48"/>
  <c r="G367" i="48"/>
  <c r="G369" i="48"/>
  <c r="G370" i="48"/>
  <c r="G371" i="48"/>
  <c r="G372" i="48"/>
  <c r="G373" i="48"/>
  <c r="G374" i="48"/>
  <c r="G375" i="48"/>
  <c r="G376" i="48"/>
  <c r="G377" i="48"/>
  <c r="G378" i="48"/>
  <c r="G379" i="48"/>
  <c r="G380" i="48"/>
  <c r="G381" i="48"/>
  <c r="G383" i="48"/>
  <c r="G384" i="48"/>
  <c r="G385" i="48"/>
  <c r="G386" i="48"/>
  <c r="G387" i="48"/>
  <c r="G388" i="48"/>
  <c r="G389" i="48"/>
  <c r="G390" i="48"/>
  <c r="G391" i="48"/>
  <c r="G392" i="48"/>
  <c r="G393" i="48"/>
  <c r="G394" i="48"/>
  <c r="G395" i="48"/>
  <c r="G396" i="48"/>
  <c r="G397" i="48"/>
  <c r="G398" i="48"/>
  <c r="G400" i="48"/>
  <c r="G401" i="48"/>
  <c r="G402" i="48"/>
  <c r="G403" i="48"/>
  <c r="G404" i="48"/>
  <c r="G405" i="48"/>
  <c r="G406" i="48"/>
  <c r="G407" i="48"/>
  <c r="G408" i="48"/>
  <c r="G409" i="48"/>
  <c r="G410" i="48"/>
  <c r="G411" i="48"/>
  <c r="G412" i="48"/>
  <c r="G415" i="48"/>
  <c r="G416" i="48"/>
  <c r="G417" i="48"/>
  <c r="G418" i="48"/>
  <c r="G419" i="48"/>
  <c r="G420" i="48"/>
  <c r="G421" i="48"/>
  <c r="G422" i="48"/>
  <c r="G423" i="48"/>
  <c r="G424" i="48"/>
  <c r="G425" i="48"/>
  <c r="G426" i="48"/>
  <c r="G427" i="48"/>
  <c r="G429" i="48"/>
  <c r="G430" i="48"/>
  <c r="G431" i="48"/>
  <c r="G432" i="48"/>
  <c r="G433" i="48"/>
  <c r="G434" i="48"/>
  <c r="G435" i="48"/>
  <c r="G436" i="48"/>
  <c r="G437" i="48"/>
  <c r="G438" i="48"/>
  <c r="G439" i="48"/>
  <c r="G440" i="48"/>
  <c r="G442" i="48"/>
  <c r="G443" i="48"/>
  <c r="G444" i="48"/>
  <c r="G445" i="48"/>
  <c r="G446" i="48"/>
  <c r="G447" i="48"/>
  <c r="G448" i="48"/>
  <c r="G449" i="48"/>
  <c r="G450" i="48"/>
  <c r="G451" i="48"/>
  <c r="G452" i="48"/>
  <c r="G453" i="48"/>
  <c r="G455" i="48"/>
  <c r="G456" i="48"/>
  <c r="G457" i="48"/>
  <c r="G458" i="48"/>
  <c r="G459" i="48"/>
  <c r="G460" i="48"/>
  <c r="G461" i="48"/>
  <c r="G462" i="48"/>
  <c r="G463" i="48"/>
  <c r="G464" i="48"/>
  <c r="G465" i="48"/>
  <c r="G468" i="48"/>
  <c r="G469" i="48"/>
  <c r="G470" i="48"/>
  <c r="G471" i="48"/>
  <c r="G472" i="48"/>
  <c r="G473" i="48"/>
  <c r="G474" i="48"/>
  <c r="G475" i="48"/>
  <c r="G476" i="48"/>
  <c r="G477" i="48"/>
  <c r="G478" i="48"/>
  <c r="G479" i="48"/>
  <c r="G481" i="48"/>
  <c r="G482" i="48"/>
  <c r="G483" i="48"/>
  <c r="G484" i="48"/>
  <c r="G485" i="48"/>
  <c r="G486" i="48"/>
  <c r="G487" i="48"/>
  <c r="G488" i="48"/>
  <c r="G489" i="48"/>
  <c r="G490" i="48"/>
  <c r="G492" i="48"/>
  <c r="G493" i="48"/>
  <c r="G494" i="48"/>
  <c r="G495" i="48"/>
  <c r="G496" i="48"/>
  <c r="G497" i="48"/>
  <c r="G498" i="48"/>
  <c r="G499" i="48"/>
  <c r="G500" i="48"/>
  <c r="G501" i="48"/>
  <c r="G502" i="48"/>
  <c r="G505" i="48"/>
  <c r="G506" i="48"/>
  <c r="G507" i="48"/>
  <c r="G508" i="48"/>
  <c r="G509" i="48"/>
  <c r="G510" i="48"/>
  <c r="G511" i="48"/>
  <c r="G512" i="48"/>
  <c r="G513" i="48"/>
  <c r="G514" i="48"/>
  <c r="G515" i="48"/>
  <c r="G516" i="48"/>
  <c r="G518" i="48"/>
  <c r="G519" i="48"/>
  <c r="G520" i="48"/>
  <c r="G521" i="48"/>
  <c r="G522" i="48"/>
  <c r="G523" i="48"/>
  <c r="G524" i="48"/>
  <c r="G525" i="48"/>
  <c r="G526" i="48"/>
  <c r="G527" i="48"/>
  <c r="G528" i="48"/>
  <c r="G531" i="48"/>
  <c r="G532" i="48"/>
  <c r="G533" i="48"/>
  <c r="G534" i="48"/>
  <c r="G535" i="48"/>
  <c r="G536" i="48"/>
  <c r="G537" i="48"/>
  <c r="G538" i="48"/>
  <c r="G539" i="48"/>
  <c r="G540" i="48"/>
  <c r="G541" i="48"/>
  <c r="G542" i="48"/>
  <c r="G543" i="48"/>
  <c r="G544" i="48"/>
  <c r="G545" i="48"/>
  <c r="G547" i="48"/>
  <c r="G548" i="48"/>
  <c r="G549" i="48"/>
  <c r="G550" i="48"/>
  <c r="G551" i="48"/>
  <c r="G552" i="48"/>
  <c r="G553" i="48"/>
  <c r="G554" i="48"/>
  <c r="G555" i="48"/>
  <c r="G556" i="48"/>
  <c r="G557" i="48"/>
  <c r="G558" i="48"/>
  <c r="G559" i="48"/>
  <c r="G560" i="48"/>
  <c r="G561" i="48"/>
  <c r="G563" i="48"/>
  <c r="G564" i="48"/>
  <c r="G565" i="48"/>
  <c r="G566" i="48"/>
  <c r="G567" i="48"/>
  <c r="G568" i="48"/>
  <c r="G569" i="48"/>
  <c r="G570" i="48"/>
  <c r="G571" i="48"/>
  <c r="G572" i="48"/>
  <c r="G573" i="48"/>
  <c r="G574" i="48"/>
  <c r="G575" i="48"/>
  <c r="G577" i="48"/>
  <c r="G578" i="48"/>
  <c r="G579" i="48"/>
  <c r="G580" i="48"/>
  <c r="G581" i="48"/>
  <c r="G582" i="48"/>
  <c r="G583" i="48"/>
  <c r="G584" i="48"/>
  <c r="G585" i="48"/>
  <c r="G586" i="48"/>
  <c r="G587" i="48"/>
  <c r="G588" i="48"/>
  <c r="G589" i="48"/>
  <c r="G590" i="48"/>
  <c r="G591" i="48"/>
  <c r="G593" i="48"/>
  <c r="G594" i="48"/>
  <c r="G595" i="48"/>
  <c r="G596" i="48"/>
  <c r="G597" i="48"/>
  <c r="G598" i="48"/>
  <c r="G599" i="48"/>
  <c r="G600" i="48"/>
  <c r="G601" i="48"/>
  <c r="G602" i="48"/>
  <c r="G603" i="48"/>
  <c r="G604" i="48"/>
  <c r="G607" i="48"/>
  <c r="G608" i="48"/>
  <c r="G609" i="48"/>
  <c r="G610" i="48"/>
  <c r="G611" i="48"/>
  <c r="G612" i="48"/>
  <c r="G613" i="48"/>
  <c r="G614" i="48"/>
  <c r="G615" i="48"/>
  <c r="G616" i="48"/>
  <c r="G617" i="48"/>
  <c r="G618" i="48"/>
  <c r="G619" i="48"/>
  <c r="G620" i="48"/>
  <c r="G621" i="48"/>
  <c r="G624" i="48"/>
  <c r="G625" i="48"/>
  <c r="G626" i="48"/>
  <c r="G627" i="48"/>
  <c r="G628" i="48"/>
  <c r="G629" i="48"/>
  <c r="G630" i="48"/>
  <c r="G631" i="48"/>
  <c r="G632" i="48"/>
  <c r="G633" i="48"/>
  <c r="G634" i="48"/>
  <c r="G635" i="48"/>
  <c r="G637" i="48"/>
  <c r="G638" i="48"/>
  <c r="G639" i="48"/>
  <c r="G640" i="48"/>
  <c r="G641" i="48"/>
  <c r="G642" i="48"/>
  <c r="G643" i="48"/>
  <c r="G644" i="48"/>
  <c r="G645" i="48"/>
  <c r="G646" i="48"/>
  <c r="G647" i="48"/>
  <c r="G648" i="48"/>
  <c r="G649" i="48"/>
  <c r="G650" i="48"/>
  <c r="G652" i="48"/>
  <c r="G653" i="48"/>
  <c r="G654" i="48"/>
  <c r="G655" i="48"/>
  <c r="G656" i="48"/>
  <c r="G657" i="48"/>
  <c r="G658" i="48"/>
  <c r="G659" i="48"/>
  <c r="G660" i="48"/>
  <c r="G661" i="48"/>
  <c r="G662" i="48"/>
  <c r="G663" i="48"/>
  <c r="G664" i="48"/>
  <c r="G665" i="48"/>
  <c r="G668" i="48"/>
  <c r="G669" i="48"/>
  <c r="G670" i="48"/>
  <c r="G671" i="48"/>
  <c r="G672" i="48"/>
  <c r="G673" i="48"/>
  <c r="G674" i="48"/>
  <c r="G675" i="48"/>
  <c r="G676" i="48"/>
  <c r="G677" i="48"/>
  <c r="G678" i="48"/>
  <c r="G679" i="48"/>
  <c r="G125" i="62"/>
  <c r="G135" i="62"/>
  <c r="G140" i="62"/>
  <c r="G150" i="62"/>
  <c r="G153" i="62"/>
  <c r="G152" i="62"/>
  <c r="G149" i="62"/>
  <c r="G148" i="62"/>
  <c r="G147" i="62"/>
  <c r="G146" i="62"/>
  <c r="G145" i="62"/>
  <c r="G144" i="62"/>
  <c r="G143" i="62"/>
  <c r="G142" i="62"/>
  <c r="G139" i="62"/>
  <c r="G138" i="62"/>
  <c r="G137" i="62"/>
  <c r="G134" i="62"/>
  <c r="G133" i="62"/>
  <c r="G132" i="62"/>
  <c r="G131" i="62"/>
  <c r="G130" i="62"/>
  <c r="G129" i="62"/>
  <c r="G128" i="62"/>
  <c r="G127" i="62"/>
  <c r="G124" i="62"/>
  <c r="G123" i="62"/>
  <c r="G122" i="62"/>
  <c r="G121" i="62"/>
  <c r="G120" i="62"/>
  <c r="G119" i="62"/>
  <c r="G118" i="62"/>
  <c r="G117" i="62"/>
  <c r="G116" i="62"/>
  <c r="G115" i="62"/>
  <c r="G114" i="62"/>
  <c r="G113" i="62"/>
  <c r="G112" i="62"/>
  <c r="G111" i="62"/>
  <c r="G110" i="62"/>
  <c r="G109" i="62"/>
  <c r="G108" i="62"/>
  <c r="G107" i="62"/>
  <c r="G106" i="62"/>
  <c r="G105" i="62"/>
  <c r="G104" i="62"/>
  <c r="G103" i="62"/>
  <c r="G102" i="62"/>
  <c r="G100" i="62"/>
  <c r="G99" i="62"/>
  <c r="G98" i="62"/>
  <c r="G97" i="62"/>
  <c r="G96" i="62"/>
  <c r="G95" i="62"/>
  <c r="G93" i="62"/>
  <c r="G92" i="62"/>
  <c r="G91" i="62"/>
  <c r="G90" i="62"/>
  <c r="G89" i="62"/>
  <c r="G88" i="62"/>
  <c r="G87" i="62"/>
  <c r="G86" i="62"/>
  <c r="G85" i="62"/>
  <c r="G84" i="62"/>
  <c r="G83" i="62"/>
  <c r="G82" i="62"/>
  <c r="G81" i="62"/>
  <c r="G80" i="62"/>
  <c r="G79" i="62"/>
  <c r="G78" i="62"/>
  <c r="G77" i="62"/>
  <c r="G76" i="62"/>
  <c r="G75" i="62"/>
  <c r="G74" i="62"/>
  <c r="G73" i="62"/>
  <c r="G72" i="62"/>
  <c r="G71" i="62"/>
  <c r="G70" i="62"/>
  <c r="G69" i="62"/>
  <c r="G68" i="62"/>
  <c r="G67" i="62"/>
  <c r="G66" i="62"/>
  <c r="G65" i="62"/>
  <c r="G64" i="62"/>
  <c r="G63" i="62"/>
  <c r="G36" i="62"/>
  <c r="G37" i="62"/>
  <c r="G38" i="62"/>
  <c r="G39" i="62"/>
  <c r="G40" i="62"/>
  <c r="G41" i="62"/>
  <c r="G42" i="62"/>
  <c r="G43" i="62"/>
  <c r="G44" i="62"/>
  <c r="G45" i="62"/>
  <c r="G46" i="62"/>
  <c r="G47" i="62"/>
  <c r="G48" i="62"/>
  <c r="G49" i="62"/>
  <c r="G50" i="62"/>
  <c r="G51" i="62"/>
  <c r="G52" i="62"/>
  <c r="G53" i="62"/>
  <c r="G54" i="62"/>
  <c r="G55" i="62"/>
  <c r="G56" i="62"/>
  <c r="G57" i="62"/>
  <c r="G58" i="62"/>
  <c r="G59" i="62"/>
  <c r="G60" i="62"/>
  <c r="G61" i="62"/>
  <c r="G35" i="62"/>
  <c r="G32" i="62"/>
  <c r="G9" i="62"/>
  <c r="G10" i="62"/>
  <c r="G11" i="62"/>
  <c r="G12" i="62"/>
  <c r="G13" i="62"/>
  <c r="G14" i="62"/>
  <c r="G15" i="62"/>
  <c r="G16" i="62"/>
  <c r="G17" i="62"/>
  <c r="G18" i="62"/>
  <c r="G19" i="62"/>
  <c r="G20" i="62"/>
  <c r="G21" i="62"/>
  <c r="G22" i="62"/>
  <c r="G23" i="62"/>
  <c r="G24" i="62"/>
  <c r="G25" i="62"/>
  <c r="G26" i="62"/>
  <c r="G27" i="62"/>
  <c r="G28" i="62"/>
  <c r="G29" i="62"/>
  <c r="G30" i="62"/>
  <c r="G31" i="62"/>
  <c r="G8" i="62"/>
  <c r="E145" i="62"/>
  <c r="A142" i="62"/>
  <c r="A143" i="62" s="1"/>
  <c r="A144" i="62" s="1"/>
  <c r="A145" i="62" s="1"/>
  <c r="A146" i="62" s="1"/>
  <c r="A147" i="62" s="1"/>
  <c r="A148" i="62" s="1"/>
  <c r="A149" i="62" s="1"/>
  <c r="E121" i="62"/>
  <c r="E118" i="62"/>
  <c r="E110" i="62"/>
  <c r="E108" i="62"/>
  <c r="E107" i="62"/>
  <c r="E106" i="62"/>
  <c r="E63" i="62"/>
  <c r="E9" i="62"/>
  <c r="E8" i="62"/>
  <c r="G38" i="58" l="1"/>
  <c r="G39" i="58" s="1"/>
  <c r="G60" i="49"/>
  <c r="G61" i="49" s="1"/>
  <c r="G154" i="62"/>
  <c r="G91" i="51" l="1"/>
  <c r="G90" i="51"/>
  <c r="G89" i="51"/>
  <c r="G88" i="51"/>
  <c r="G86" i="51"/>
  <c r="G85" i="51"/>
  <c r="G84" i="51"/>
  <c r="G83" i="51"/>
  <c r="G82" i="51"/>
  <c r="G81" i="51"/>
  <c r="G80" i="51"/>
  <c r="G79" i="51"/>
  <c r="G78" i="51"/>
  <c r="G77" i="51"/>
  <c r="G76" i="51"/>
  <c r="G75" i="51"/>
  <c r="G74" i="51"/>
  <c r="G73" i="51"/>
  <c r="G72" i="51"/>
  <c r="G71" i="51"/>
  <c r="G70" i="51"/>
  <c r="G69" i="51"/>
  <c r="G68" i="51"/>
  <c r="G67" i="51"/>
  <c r="G66" i="51"/>
  <c r="G65" i="51"/>
  <c r="G64" i="51"/>
  <c r="G63" i="51"/>
  <c r="G62" i="51"/>
  <c r="G61" i="51"/>
  <c r="G60" i="51"/>
  <c r="G59" i="51"/>
  <c r="G58" i="51"/>
  <c r="G57" i="51"/>
  <c r="G56" i="51"/>
  <c r="G55" i="51"/>
  <c r="G54" i="51"/>
  <c r="G53" i="51"/>
  <c r="G52" i="51"/>
  <c r="G51" i="51"/>
  <c r="G50" i="51"/>
  <c r="G49" i="51"/>
  <c r="G48" i="51"/>
  <c r="G47" i="51"/>
  <c r="G46" i="51"/>
  <c r="G45" i="51"/>
  <c r="G44" i="51"/>
  <c r="G43" i="51"/>
  <c r="G42" i="51"/>
  <c r="G21" i="51"/>
  <c r="G22" i="51"/>
  <c r="G23" i="51"/>
  <c r="G24" i="51"/>
  <c r="G25" i="51"/>
  <c r="G26" i="51"/>
  <c r="G27" i="51"/>
  <c r="G28" i="51"/>
  <c r="G29" i="51"/>
  <c r="G30" i="51"/>
  <c r="G31" i="51"/>
  <c r="G32" i="51"/>
  <c r="G33" i="51"/>
  <c r="G34" i="51"/>
  <c r="G35" i="51"/>
  <c r="G36" i="51"/>
  <c r="G40" i="51" s="1"/>
  <c r="G37" i="51"/>
  <c r="G38" i="51"/>
  <c r="G39" i="51"/>
  <c r="G20" i="51"/>
  <c r="G17" i="51"/>
  <c r="G10" i="51"/>
  <c r="G11" i="51"/>
  <c r="G12" i="51"/>
  <c r="G13" i="51"/>
  <c r="G14" i="51"/>
  <c r="G15" i="51"/>
  <c r="G16" i="51"/>
  <c r="G9" i="51"/>
  <c r="G38" i="7"/>
  <c r="G36" i="7"/>
  <c r="G35" i="7"/>
  <c r="G34" i="7"/>
  <c r="G33" i="7"/>
  <c r="G32" i="7"/>
  <c r="G31" i="7"/>
  <c r="G30" i="7"/>
  <c r="G29" i="7"/>
  <c r="G28" i="7"/>
  <c r="G27" i="7"/>
  <c r="G26" i="7"/>
  <c r="G25" i="7"/>
  <c r="G23" i="7"/>
  <c r="G22" i="7"/>
  <c r="G21" i="7"/>
  <c r="G20" i="7"/>
  <c r="G19" i="7"/>
  <c r="G18" i="7"/>
  <c r="G17" i="7"/>
  <c r="G16" i="7"/>
  <c r="G15" i="7"/>
  <c r="G14" i="7"/>
  <c r="G13" i="7"/>
  <c r="G11" i="7"/>
  <c r="G8" i="7" l="1"/>
  <c r="G9" i="7"/>
  <c r="G10" i="7"/>
  <c r="G7" i="7"/>
  <c r="G37" i="7"/>
  <c r="G41" i="33"/>
  <c r="G40" i="33"/>
  <c r="G24" i="33"/>
  <c r="G11" i="33"/>
  <c r="G39" i="33"/>
  <c r="G38" i="33"/>
  <c r="G37" i="33"/>
  <c r="G36" i="33"/>
  <c r="G35" i="33"/>
  <c r="G34" i="33"/>
  <c r="G33" i="33"/>
  <c r="G32" i="33"/>
  <c r="G31" i="33"/>
  <c r="G30" i="33"/>
  <c r="G29" i="33"/>
  <c r="G28" i="33"/>
  <c r="G27" i="33"/>
  <c r="G23" i="33"/>
  <c r="G22" i="33"/>
  <c r="G21" i="33"/>
  <c r="G20" i="33"/>
  <c r="G19" i="33"/>
  <c r="G18" i="33"/>
  <c r="G17" i="33"/>
  <c r="G16" i="33"/>
  <c r="G15" i="33"/>
  <c r="G14" i="33"/>
  <c r="G13" i="33"/>
  <c r="G9" i="33"/>
  <c r="G10" i="33"/>
  <c r="G8" i="33"/>
  <c r="G21" i="34"/>
  <c r="G33" i="34"/>
  <c r="G32" i="34"/>
  <c r="G30" i="34"/>
  <c r="G29" i="34"/>
  <c r="G20" i="34"/>
  <c r="G19" i="34"/>
  <c r="G18" i="34"/>
  <c r="G16" i="34"/>
  <c r="G14" i="34"/>
  <c r="G13" i="34"/>
  <c r="G12" i="34"/>
  <c r="G10" i="34"/>
  <c r="G9" i="34"/>
  <c r="G8" i="34"/>
  <c r="G11" i="35"/>
  <c r="G10" i="35"/>
  <c r="G9" i="35"/>
  <c r="G8" i="35"/>
  <c r="G30" i="36"/>
  <c r="G13" i="36"/>
  <c r="G29" i="36"/>
  <c r="G27" i="36"/>
  <c r="G28" i="36"/>
  <c r="G26" i="36"/>
  <c r="G25" i="36"/>
  <c r="G24" i="36"/>
  <c r="G23" i="36"/>
  <c r="G22" i="36"/>
  <c r="G21" i="36"/>
  <c r="G20" i="36"/>
  <c r="G19" i="36"/>
  <c r="G18" i="36"/>
  <c r="G17" i="36"/>
  <c r="G16" i="36"/>
  <c r="G15" i="36"/>
  <c r="G9" i="36"/>
  <c r="G10" i="36"/>
  <c r="G11" i="36"/>
  <c r="G12" i="36"/>
  <c r="G8" i="36"/>
  <c r="G68" i="50"/>
  <c r="G67" i="50"/>
  <c r="G66" i="50"/>
  <c r="G63" i="50"/>
  <c r="G35" i="50"/>
  <c r="G45" i="50"/>
  <c r="G62" i="50"/>
  <c r="G61" i="50"/>
  <c r="G60" i="50"/>
  <c r="G59" i="50"/>
  <c r="G58" i="50"/>
  <c r="G57" i="50"/>
  <c r="G56" i="50"/>
  <c r="G55" i="50"/>
  <c r="G54" i="50"/>
  <c r="G53" i="50"/>
  <c r="G52" i="50"/>
  <c r="G51" i="50"/>
  <c r="G50" i="50"/>
  <c r="G49" i="50"/>
  <c r="G48" i="50"/>
  <c r="G47" i="50"/>
  <c r="G44" i="50"/>
  <c r="G43" i="50"/>
  <c r="G42" i="50"/>
  <c r="G41" i="50"/>
  <c r="G40" i="50"/>
  <c r="G39" i="50"/>
  <c r="G38" i="50"/>
  <c r="G37" i="50"/>
  <c r="G34" i="50"/>
  <c r="G33" i="50"/>
  <c r="G32" i="50"/>
  <c r="G31" i="50"/>
  <c r="G30" i="50"/>
  <c r="G29" i="50"/>
  <c r="G28" i="50"/>
  <c r="G27" i="50"/>
  <c r="G26" i="50"/>
  <c r="G9" i="50"/>
  <c r="G10" i="50"/>
  <c r="G11" i="50"/>
  <c r="G12" i="50"/>
  <c r="G13" i="50"/>
  <c r="G14" i="50"/>
  <c r="G15" i="50"/>
  <c r="G24" i="50" s="1"/>
  <c r="G16" i="50"/>
  <c r="G17" i="50"/>
  <c r="G18" i="50"/>
  <c r="G19" i="50"/>
  <c r="G20" i="50"/>
  <c r="G21" i="50"/>
  <c r="G22" i="50"/>
  <c r="G23" i="50"/>
  <c r="G8" i="50"/>
  <c r="G33" i="56"/>
  <c r="G32" i="56"/>
  <c r="G13" i="56"/>
  <c r="G31" i="56"/>
  <c r="G30" i="56"/>
  <c r="G29" i="56"/>
  <c r="G26" i="56"/>
  <c r="G25" i="56"/>
  <c r="G24" i="56"/>
  <c r="G23" i="56"/>
  <c r="G22" i="56"/>
  <c r="G20" i="56"/>
  <c r="G19" i="56"/>
  <c r="G18" i="56"/>
  <c r="G17" i="56"/>
  <c r="G16" i="56"/>
  <c r="G12" i="56"/>
  <c r="G10" i="56"/>
  <c r="G9" i="56"/>
  <c r="G27" i="56"/>
  <c r="G35" i="57"/>
  <c r="G34" i="57"/>
  <c r="G33" i="57"/>
  <c r="G30" i="57"/>
  <c r="G29" i="57"/>
  <c r="G28" i="57"/>
  <c r="G27" i="57"/>
  <c r="G26" i="57"/>
  <c r="G25" i="57"/>
  <c r="G24" i="57"/>
  <c r="G23" i="57"/>
  <c r="G22" i="57"/>
  <c r="G21" i="57"/>
  <c r="G19" i="57"/>
  <c r="G18" i="57"/>
  <c r="G17" i="57"/>
  <c r="G16" i="57"/>
  <c r="G10" i="57"/>
  <c r="G12" i="57"/>
  <c r="G9" i="57"/>
  <c r="G239" i="39"/>
  <c r="G238" i="39"/>
  <c r="G237" i="39"/>
  <c r="G236" i="39"/>
  <c r="G235" i="39"/>
  <c r="G234" i="39"/>
  <c r="G233" i="39"/>
  <c r="G232" i="39"/>
  <c r="G231" i="39"/>
  <c r="G230" i="39"/>
  <c r="G229" i="39"/>
  <c r="G228" i="39"/>
  <c r="G227" i="39"/>
  <c r="G226" i="39"/>
  <c r="G225" i="39"/>
  <c r="G222" i="39"/>
  <c r="G220" i="39"/>
  <c r="G219" i="39"/>
  <c r="G217" i="39"/>
  <c r="G216" i="39"/>
  <c r="G214" i="39"/>
  <c r="G213" i="39"/>
  <c r="G211" i="39"/>
  <c r="G207" i="39"/>
  <c r="G206" i="39"/>
  <c r="G202" i="39"/>
  <c r="G201" i="39"/>
  <c r="G200" i="39"/>
  <c r="G199" i="39"/>
  <c r="G198" i="39"/>
  <c r="G197" i="39"/>
  <c r="G196" i="39"/>
  <c r="G192" i="39"/>
  <c r="G191" i="39"/>
  <c r="G190" i="39"/>
  <c r="G189" i="39"/>
  <c r="G188" i="39"/>
  <c r="G187" i="39"/>
  <c r="G185" i="39"/>
  <c r="G183" i="39"/>
  <c r="G179" i="39"/>
  <c r="G174" i="39"/>
  <c r="G167" i="39"/>
  <c r="G162" i="39"/>
  <c r="G161" i="39"/>
  <c r="G156" i="39"/>
  <c r="G155" i="39"/>
  <c r="G150" i="39"/>
  <c r="G147" i="39"/>
  <c r="G141" i="39"/>
  <c r="G138" i="39"/>
  <c r="G129" i="39"/>
  <c r="G115" i="39"/>
  <c r="G118" i="39"/>
  <c r="G121" i="39"/>
  <c r="G13" i="39"/>
  <c r="G14" i="39"/>
  <c r="G17" i="39"/>
  <c r="G22" i="39"/>
  <c r="G27" i="39"/>
  <c r="G28" i="39"/>
  <c r="G33" i="39"/>
  <c r="G36" i="39"/>
  <c r="G39" i="39"/>
  <c r="G42" i="39"/>
  <c r="G45" i="39"/>
  <c r="G51" i="39"/>
  <c r="G52" i="39"/>
  <c r="G57" i="39"/>
  <c r="G58" i="39"/>
  <c r="G59" i="39"/>
  <c r="G60" i="39"/>
  <c r="G61" i="39"/>
  <c r="G62" i="39"/>
  <c r="G74" i="39"/>
  <c r="G75" i="39"/>
  <c r="G76" i="39"/>
  <c r="G81" i="39"/>
  <c r="G82" i="39"/>
  <c r="G84" i="39"/>
  <c r="G85" i="39"/>
  <c r="G86" i="39"/>
  <c r="G87" i="39"/>
  <c r="G88" i="39"/>
  <c r="G89" i="39"/>
  <c r="G90" i="39"/>
  <c r="G91" i="39"/>
  <c r="G92" i="39"/>
  <c r="G93" i="39"/>
  <c r="G94" i="39"/>
  <c r="G95" i="39"/>
  <c r="G96" i="39"/>
  <c r="G97" i="39"/>
  <c r="G98" i="39"/>
  <c r="G99" i="39"/>
  <c r="G100" i="39"/>
  <c r="G101" i="39"/>
  <c r="G102" i="39"/>
  <c r="G240" i="39" l="1"/>
  <c r="A50" i="50"/>
  <c r="A51" i="50" s="1"/>
  <c r="A52" i="50" s="1"/>
  <c r="E28" i="34"/>
  <c r="G28" i="34" s="1"/>
  <c r="E26" i="34"/>
  <c r="G26" i="34" s="1"/>
  <c r="E25" i="34"/>
  <c r="G25" i="34" s="1"/>
  <c r="E24" i="34"/>
  <c r="G24" i="34" s="1"/>
  <c r="G34" i="34" s="1"/>
  <c r="G35" i="34" s="1"/>
  <c r="E116" i="60" l="1"/>
  <c r="E39" i="60"/>
  <c r="E24" i="60"/>
  <c r="A10" i="60"/>
  <c r="A11" i="60" s="1"/>
  <c r="A12" i="60" s="1"/>
  <c r="A13" i="60" s="1"/>
  <c r="A14" i="60" s="1"/>
  <c r="A15" i="60" s="1"/>
  <c r="A16" i="60" s="1"/>
  <c r="A17" i="60" s="1"/>
  <c r="A18" i="60" s="1"/>
  <c r="A19" i="60" s="1"/>
  <c r="A20" i="60" s="1"/>
  <c r="A21" i="60" s="1"/>
  <c r="A22" i="60" s="1"/>
  <c r="A23" i="60" s="1"/>
  <c r="A24" i="60" s="1"/>
  <c r="A26" i="60" s="1"/>
  <c r="A27" i="60" s="1"/>
  <c r="A28" i="60" s="1"/>
  <c r="A29" i="60" s="1"/>
  <c r="A30" i="60" s="1"/>
  <c r="A31" i="60" s="1"/>
  <c r="A32" i="60" s="1"/>
  <c r="A33" i="60" s="1"/>
  <c r="A34" i="60" s="1"/>
  <c r="A35" i="60" s="1"/>
  <c r="A36" i="60" s="1"/>
  <c r="A37" i="60" s="1"/>
  <c r="A38" i="60" s="1"/>
  <c r="A39" i="60" s="1"/>
  <c r="A40" i="60" s="1"/>
  <c r="A41" i="60" s="1"/>
  <c r="A42" i="60" s="1"/>
  <c r="A43" i="60" s="1"/>
  <c r="A44" i="60" s="1"/>
  <c r="A45" i="60" s="1"/>
  <c r="A46" i="60" s="1"/>
  <c r="A47" i="60" s="1"/>
  <c r="A48" i="60" s="1"/>
  <c r="A49" i="60" s="1"/>
  <c r="A50" i="60" s="1"/>
  <c r="A51" i="60" s="1"/>
  <c r="A53" i="60" s="1"/>
  <c r="A54" i="60" s="1"/>
  <c r="A55" i="60" s="1"/>
  <c r="A56" i="60" s="1"/>
  <c r="A57" i="60" s="1"/>
  <c r="A58" i="60" s="1"/>
  <c r="A59" i="60" s="1"/>
  <c r="A60" i="60" s="1"/>
  <c r="A61" i="60" s="1"/>
  <c r="A62" i="60" s="1"/>
  <c r="A64" i="60" s="1"/>
  <c r="A65" i="60" s="1"/>
  <c r="A66" i="60" s="1"/>
  <c r="A68" i="60" s="1"/>
  <c r="A70" i="60" s="1"/>
  <c r="A71" i="60" s="1"/>
  <c r="A72" i="60" s="1"/>
  <c r="A73" i="60" s="1"/>
  <c r="A74" i="60" s="1"/>
  <c r="A75" i="60" s="1"/>
  <c r="A76" i="60" s="1"/>
  <c r="A77" i="60" s="1"/>
  <c r="A78" i="60" s="1"/>
  <c r="A79" i="60" s="1"/>
  <c r="A80" i="60" s="1"/>
  <c r="A81" i="60" s="1"/>
  <c r="A82" i="60" s="1"/>
  <c r="A83" i="60" s="1"/>
  <c r="A84" i="60" s="1"/>
  <c r="A85" i="60" s="1"/>
  <c r="A86" i="60" s="1"/>
  <c r="A87" i="60" s="1"/>
  <c r="A89" i="60" s="1"/>
  <c r="A90" i="60" s="1"/>
  <c r="A91" i="60" s="1"/>
  <c r="A92" i="60" s="1"/>
  <c r="A93" i="60" s="1"/>
  <c r="A94" i="60" s="1"/>
  <c r="A95" i="60" s="1"/>
  <c r="A96" i="60" s="1"/>
  <c r="A97" i="60" s="1"/>
  <c r="A101" i="60" s="1"/>
  <c r="A102" i="60" s="1"/>
  <c r="A103" i="60" s="1"/>
  <c r="A104" i="60" s="1"/>
  <c r="A105" i="60" s="1"/>
  <c r="A106" i="60" s="1"/>
  <c r="A107" i="60" s="1"/>
  <c r="A108" i="60" s="1"/>
  <c r="E14" i="58"/>
  <c r="E11" i="58"/>
  <c r="A110" i="60" l="1"/>
  <c r="A111" i="60" s="1"/>
  <c r="A113" i="60" s="1"/>
  <c r="A114" i="60" s="1"/>
  <c r="A115" i="60" s="1"/>
  <c r="A116" i="60" s="1"/>
  <c r="A117" i="60" s="1"/>
  <c r="A118" i="60" s="1"/>
  <c r="A119" i="60" s="1"/>
  <c r="A120" i="60" s="1"/>
  <c r="A121" i="60" s="1"/>
  <c r="A122" i="60" s="1"/>
  <c r="A123" i="60" s="1"/>
  <c r="A124" i="60" s="1"/>
  <c r="A125" i="60" s="1"/>
  <c r="A126" i="60" s="1"/>
  <c r="A127" i="60" s="1"/>
  <c r="A128" i="60" s="1"/>
  <c r="A129" i="60" s="1"/>
  <c r="A130" i="60" s="1"/>
  <c r="A132" i="60" s="1"/>
  <c r="A133" i="60" s="1"/>
  <c r="A134" i="60" s="1"/>
  <c r="A135" i="60" s="1"/>
  <c r="A136" i="60" s="1"/>
  <c r="A137" i="60" s="1"/>
  <c r="A138" i="60" s="1"/>
  <c r="A139" i="60" s="1"/>
  <c r="A141" i="60" s="1"/>
  <c r="A143" i="60" s="1"/>
  <c r="A144" i="60" s="1"/>
  <c r="A145" i="60" s="1"/>
  <c r="A146" i="60" s="1"/>
  <c r="A147" i="60" s="1"/>
  <c r="A109" i="60"/>
  <c r="E182" i="39" l="1"/>
  <c r="G182" i="39" s="1"/>
  <c r="E181" i="39"/>
  <c r="G181" i="39" s="1"/>
  <c r="E17" i="57" l="1"/>
  <c r="E22" i="57"/>
  <c r="E21" i="57" s="1"/>
  <c r="E16" i="57"/>
  <c r="A10" i="57"/>
  <c r="E24" i="56"/>
  <c r="E23" i="56"/>
  <c r="E25" i="56" s="1"/>
  <c r="E22" i="56"/>
  <c r="E18" i="56"/>
  <c r="E17" i="56"/>
  <c r="E16" i="56"/>
  <c r="A10" i="56"/>
  <c r="A12" i="56" s="1"/>
  <c r="A16" i="56" s="1"/>
  <c r="E29" i="54"/>
  <c r="E28" i="54"/>
  <c r="E25" i="54"/>
  <c r="E30" i="54" s="1"/>
  <c r="E21" i="54"/>
  <c r="E20" i="54"/>
  <c r="A9" i="54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12" i="57" l="1"/>
  <c r="A16" i="57" s="1"/>
  <c r="A17" i="57" s="1"/>
  <c r="A18" i="57" s="1"/>
  <c r="A19" i="57" s="1"/>
  <c r="A17" i="56"/>
  <c r="A18" i="56" s="1"/>
  <c r="A19" i="56" s="1"/>
  <c r="A20" i="56" s="1"/>
  <c r="A22" i="56" s="1"/>
  <c r="A23" i="56" s="1"/>
  <c r="A24" i="56" s="1"/>
  <c r="A25" i="56" s="1"/>
  <c r="A26" i="56" s="1"/>
  <c r="A30" i="56" s="1"/>
  <c r="A31" i="56" s="1"/>
  <c r="E10" i="57"/>
  <c r="E10" i="56"/>
  <c r="E19" i="56"/>
  <c r="E17" i="50"/>
  <c r="E36" i="42"/>
  <c r="G36" i="42" s="1"/>
  <c r="A21" i="57" l="1"/>
  <c r="A22" i="57" s="1"/>
  <c r="A23" i="57" s="1"/>
  <c r="A24" i="57" s="1"/>
  <c r="A25" i="57" s="1"/>
  <c r="A26" i="57" l="1"/>
  <c r="A27" i="57"/>
  <c r="A28" i="57" s="1"/>
  <c r="A29" i="57" s="1"/>
  <c r="A33" i="57" s="1"/>
  <c r="A55" i="50"/>
  <c r="A56" i="50" s="1"/>
  <c r="A57" i="50" s="1"/>
  <c r="A58" i="50" s="1"/>
  <c r="A59" i="50" s="1"/>
  <c r="A60" i="50" s="1"/>
  <c r="A61" i="50" s="1"/>
  <c r="A62" i="50" s="1"/>
  <c r="A66" i="50" s="1"/>
  <c r="A67" i="50" s="1"/>
  <c r="A68" i="50" s="1"/>
  <c r="A53" i="50"/>
  <c r="A9" i="50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669" i="48"/>
  <c r="A670" i="48" s="1"/>
  <c r="A671" i="48" s="1"/>
  <c r="A672" i="48" s="1"/>
  <c r="A673" i="48" s="1"/>
  <c r="A674" i="48" s="1"/>
  <c r="A675" i="48" s="1"/>
  <c r="A676" i="48" s="1"/>
  <c r="A677" i="48" s="1"/>
  <c r="A678" i="48" s="1"/>
  <c r="A679" i="48" s="1"/>
  <c r="A653" i="48"/>
  <c r="A654" i="48" s="1"/>
  <c r="A655" i="48" s="1"/>
  <c r="A656" i="48" s="1"/>
  <c r="A657" i="48" s="1"/>
  <c r="A658" i="48" s="1"/>
  <c r="A659" i="48" s="1"/>
  <c r="A660" i="48" s="1"/>
  <c r="A661" i="48" s="1"/>
  <c r="A662" i="48" s="1"/>
  <c r="A663" i="48" s="1"/>
  <c r="A664" i="48" s="1"/>
  <c r="A665" i="48" s="1"/>
  <c r="A625" i="48"/>
  <c r="A626" i="48" s="1"/>
  <c r="A627" i="48" s="1"/>
  <c r="A628" i="48" s="1"/>
  <c r="A629" i="48" s="1"/>
  <c r="A630" i="48" s="1"/>
  <c r="A631" i="48" s="1"/>
  <c r="A632" i="48" s="1"/>
  <c r="A633" i="48" s="1"/>
  <c r="A634" i="48" s="1"/>
  <c r="A635" i="48" s="1"/>
  <c r="A637" i="48" s="1"/>
  <c r="A638" i="48" s="1"/>
  <c r="A639" i="48" s="1"/>
  <c r="A640" i="48" s="1"/>
  <c r="A641" i="48" s="1"/>
  <c r="A642" i="48" s="1"/>
  <c r="A643" i="48" s="1"/>
  <c r="A644" i="48" s="1"/>
  <c r="A645" i="48" s="1"/>
  <c r="A646" i="48" s="1"/>
  <c r="A647" i="48" s="1"/>
  <c r="A648" i="48" s="1"/>
  <c r="A649" i="48" s="1"/>
  <c r="A650" i="48" s="1"/>
  <c r="A594" i="48"/>
  <c r="A595" i="48" s="1"/>
  <c r="A596" i="48" s="1"/>
  <c r="A597" i="48" s="1"/>
  <c r="A598" i="48" s="1"/>
  <c r="A599" i="48" s="1"/>
  <c r="A600" i="48" s="1"/>
  <c r="A601" i="48" s="1"/>
  <c r="A602" i="48" s="1"/>
  <c r="A603" i="48" s="1"/>
  <c r="A604" i="48" s="1"/>
  <c r="A607" i="48" s="1"/>
  <c r="A608" i="48" s="1"/>
  <c r="A609" i="48" s="1"/>
  <c r="A610" i="48" s="1"/>
  <c r="A611" i="48" s="1"/>
  <c r="A612" i="48" s="1"/>
  <c r="A613" i="48" s="1"/>
  <c r="A614" i="48" s="1"/>
  <c r="A615" i="48" s="1"/>
  <c r="A616" i="48" s="1"/>
  <c r="A617" i="48" s="1"/>
  <c r="A618" i="48" s="1"/>
  <c r="A619" i="48" s="1"/>
  <c r="A620" i="48" s="1"/>
  <c r="A621" i="48" s="1"/>
  <c r="A578" i="48"/>
  <c r="A579" i="48" s="1"/>
  <c r="A580" i="48" s="1"/>
  <c r="A581" i="48" s="1"/>
  <c r="A582" i="48" s="1"/>
  <c r="A583" i="48" s="1"/>
  <c r="A584" i="48" s="1"/>
  <c r="A585" i="48" s="1"/>
  <c r="A586" i="48" s="1"/>
  <c r="A587" i="48" s="1"/>
  <c r="A588" i="48" s="1"/>
  <c r="A589" i="48" s="1"/>
  <c r="A590" i="48" s="1"/>
  <c r="A591" i="48" s="1"/>
  <c r="A564" i="48"/>
  <c r="A565" i="48" s="1"/>
  <c r="A566" i="48" s="1"/>
  <c r="A567" i="48" s="1"/>
  <c r="A568" i="48" s="1"/>
  <c r="A569" i="48" s="1"/>
  <c r="A570" i="48" s="1"/>
  <c r="A571" i="48" s="1"/>
  <c r="A572" i="48" s="1"/>
  <c r="A573" i="48" s="1"/>
  <c r="A574" i="48" s="1"/>
  <c r="A575" i="48" s="1"/>
  <c r="A548" i="48"/>
  <c r="A549" i="48" s="1"/>
  <c r="A550" i="48" s="1"/>
  <c r="A551" i="48" s="1"/>
  <c r="A552" i="48" s="1"/>
  <c r="A553" i="48" s="1"/>
  <c r="A554" i="48" s="1"/>
  <c r="A555" i="48" s="1"/>
  <c r="A556" i="48" s="1"/>
  <c r="A557" i="48" s="1"/>
  <c r="A558" i="48" s="1"/>
  <c r="A559" i="48" s="1"/>
  <c r="A560" i="48" s="1"/>
  <c r="A561" i="48" s="1"/>
  <c r="A468" i="48"/>
  <c r="A469" i="48" s="1"/>
  <c r="A470" i="48" s="1"/>
  <c r="A471" i="48" s="1"/>
  <c r="A472" i="48" s="1"/>
  <c r="A473" i="48" s="1"/>
  <c r="A474" i="48" s="1"/>
  <c r="A475" i="48" s="1"/>
  <c r="A476" i="48" s="1"/>
  <c r="A477" i="48" s="1"/>
  <c r="A478" i="48" s="1"/>
  <c r="A479" i="48" s="1"/>
  <c r="A481" i="48" s="1"/>
  <c r="A482" i="48" s="1"/>
  <c r="A483" i="48" s="1"/>
  <c r="A484" i="48" s="1"/>
  <c r="A485" i="48" s="1"/>
  <c r="A486" i="48" s="1"/>
  <c r="A487" i="48" s="1"/>
  <c r="A488" i="48" s="1"/>
  <c r="A489" i="48" s="1"/>
  <c r="A490" i="48" s="1"/>
  <c r="A492" i="48" s="1"/>
  <c r="A493" i="48" s="1"/>
  <c r="A494" i="48" s="1"/>
  <c r="A495" i="48" s="1"/>
  <c r="A496" i="48" s="1"/>
  <c r="A497" i="48" s="1"/>
  <c r="A498" i="48" s="1"/>
  <c r="A499" i="48" s="1"/>
  <c r="A500" i="48" s="1"/>
  <c r="A501" i="48" s="1"/>
  <c r="A502" i="48" s="1"/>
  <c r="A505" i="48" s="1"/>
  <c r="A506" i="48" s="1"/>
  <c r="A507" i="48" s="1"/>
  <c r="A508" i="48" s="1"/>
  <c r="A509" i="48" s="1"/>
  <c r="A510" i="48" s="1"/>
  <c r="A511" i="48" s="1"/>
  <c r="A512" i="48" s="1"/>
  <c r="A513" i="48" s="1"/>
  <c r="A514" i="48" s="1"/>
  <c r="A515" i="48" s="1"/>
  <c r="A516" i="48" s="1"/>
  <c r="A518" i="48" s="1"/>
  <c r="A519" i="48" s="1"/>
  <c r="A520" i="48" s="1"/>
  <c r="A521" i="48" s="1"/>
  <c r="A522" i="48" s="1"/>
  <c r="A523" i="48" s="1"/>
  <c r="A524" i="48" s="1"/>
  <c r="A525" i="48" s="1"/>
  <c r="A526" i="48" s="1"/>
  <c r="A527" i="48" s="1"/>
  <c r="A528" i="48" s="1"/>
  <c r="A531" i="48" s="1"/>
  <c r="A532" i="48" s="1"/>
  <c r="A533" i="48" s="1"/>
  <c r="A534" i="48" s="1"/>
  <c r="A535" i="48" s="1"/>
  <c r="A536" i="48" s="1"/>
  <c r="A537" i="48" s="1"/>
  <c r="A538" i="48" s="1"/>
  <c r="A539" i="48" s="1"/>
  <c r="A540" i="48" s="1"/>
  <c r="A541" i="48" s="1"/>
  <c r="A542" i="48" s="1"/>
  <c r="A543" i="48" s="1"/>
  <c r="A544" i="48" s="1"/>
  <c r="A545" i="48" s="1"/>
  <c r="A443" i="48"/>
  <c r="A444" i="48" s="1"/>
  <c r="A445" i="48" s="1"/>
  <c r="A446" i="48" s="1"/>
  <c r="A447" i="48" s="1"/>
  <c r="A448" i="48" s="1"/>
  <c r="A449" i="48" s="1"/>
  <c r="A450" i="48" s="1"/>
  <c r="A451" i="48" s="1"/>
  <c r="A452" i="48" s="1"/>
  <c r="A453" i="48" s="1"/>
  <c r="A430" i="48"/>
  <c r="A431" i="48" s="1"/>
  <c r="A432" i="48" s="1"/>
  <c r="A433" i="48" s="1"/>
  <c r="A434" i="48" s="1"/>
  <c r="A435" i="48" s="1"/>
  <c r="A436" i="48" s="1"/>
  <c r="A437" i="48" s="1"/>
  <c r="A438" i="48" s="1"/>
  <c r="A439" i="48" s="1"/>
  <c r="A440" i="48" s="1"/>
  <c r="A401" i="48"/>
  <c r="A402" i="48" s="1"/>
  <c r="A403" i="48" s="1"/>
  <c r="A404" i="48" s="1"/>
  <c r="A405" i="48" s="1"/>
  <c r="A406" i="48" s="1"/>
  <c r="A407" i="48" s="1"/>
  <c r="A408" i="48" s="1"/>
  <c r="A409" i="48" s="1"/>
  <c r="A410" i="48" s="1"/>
  <c r="A411" i="48" s="1"/>
  <c r="A412" i="48" s="1"/>
  <c r="A415" i="48" s="1"/>
  <c r="A416" i="48" s="1"/>
  <c r="A417" i="48" s="1"/>
  <c r="A418" i="48" s="1"/>
  <c r="A419" i="48" s="1"/>
  <c r="A420" i="48" s="1"/>
  <c r="A421" i="48" s="1"/>
  <c r="A422" i="48" s="1"/>
  <c r="A423" i="48" s="1"/>
  <c r="A424" i="48" s="1"/>
  <c r="A425" i="48" s="1"/>
  <c r="A426" i="48" s="1"/>
  <c r="A427" i="48" s="1"/>
  <c r="A356" i="48"/>
  <c r="A357" i="48" s="1"/>
  <c r="A358" i="48" s="1"/>
  <c r="A359" i="48" s="1"/>
  <c r="A360" i="48" s="1"/>
  <c r="A361" i="48" s="1"/>
  <c r="A362" i="48" s="1"/>
  <c r="A363" i="48" s="1"/>
  <c r="A364" i="48" s="1"/>
  <c r="A365" i="48" s="1"/>
  <c r="A366" i="48" s="1"/>
  <c r="A367" i="48" s="1"/>
  <c r="A369" i="48" s="1"/>
  <c r="A370" i="48" s="1"/>
  <c r="A371" i="48" s="1"/>
  <c r="A372" i="48" s="1"/>
  <c r="A373" i="48" s="1"/>
  <c r="A374" i="48" s="1"/>
  <c r="A375" i="48" s="1"/>
  <c r="A376" i="48" s="1"/>
  <c r="A377" i="48" s="1"/>
  <c r="A378" i="48" s="1"/>
  <c r="A379" i="48" s="1"/>
  <c r="A380" i="48" s="1"/>
  <c r="A381" i="48" s="1"/>
  <c r="A383" i="48" s="1"/>
  <c r="A384" i="48" s="1"/>
  <c r="A385" i="48" s="1"/>
  <c r="A386" i="48" s="1"/>
  <c r="A387" i="48" s="1"/>
  <c r="A388" i="48" s="1"/>
  <c r="A389" i="48" s="1"/>
  <c r="A390" i="48" s="1"/>
  <c r="A391" i="48" s="1"/>
  <c r="A392" i="48" s="1"/>
  <c r="A393" i="48" s="1"/>
  <c r="A394" i="48" s="1"/>
  <c r="A395" i="48" s="1"/>
  <c r="A396" i="48" s="1"/>
  <c r="A397" i="48" s="1"/>
  <c r="A398" i="48" s="1"/>
  <c r="A328" i="48"/>
  <c r="A329" i="48" s="1"/>
  <c r="A330" i="48" s="1"/>
  <c r="A331" i="48" s="1"/>
  <c r="A332" i="48" s="1"/>
  <c r="A333" i="48" s="1"/>
  <c r="A334" i="48" s="1"/>
  <c r="A335" i="48" s="1"/>
  <c r="A336" i="48" s="1"/>
  <c r="A337" i="48" s="1"/>
  <c r="A338" i="48" s="1"/>
  <c r="A341" i="48" s="1"/>
  <c r="A342" i="48" s="1"/>
  <c r="A343" i="48" s="1"/>
  <c r="A344" i="48" s="1"/>
  <c r="A345" i="48" s="1"/>
  <c r="A346" i="48" s="1"/>
  <c r="A347" i="48" s="1"/>
  <c r="A348" i="48" s="1"/>
  <c r="A349" i="48" s="1"/>
  <c r="A350" i="48" s="1"/>
  <c r="A351" i="48" s="1"/>
  <c r="A352" i="48" s="1"/>
  <c r="A353" i="48" s="1"/>
  <c r="A313" i="48"/>
  <c r="A314" i="48" s="1"/>
  <c r="A315" i="48" s="1"/>
  <c r="A316" i="48" s="1"/>
  <c r="A317" i="48" s="1"/>
  <c r="A318" i="48" s="1"/>
  <c r="A319" i="48" s="1"/>
  <c r="A320" i="48" s="1"/>
  <c r="A321" i="48" s="1"/>
  <c r="A322" i="48" s="1"/>
  <c r="A323" i="48" s="1"/>
  <c r="A324" i="48" s="1"/>
  <c r="A325" i="48" s="1"/>
  <c r="A298" i="48"/>
  <c r="A299" i="48" s="1"/>
  <c r="A300" i="48" s="1"/>
  <c r="A301" i="48" s="1"/>
  <c r="A302" i="48" s="1"/>
  <c r="A303" i="48" s="1"/>
  <c r="A304" i="48" s="1"/>
  <c r="A305" i="48" s="1"/>
  <c r="A306" i="48" s="1"/>
  <c r="A307" i="48" s="1"/>
  <c r="A308" i="48" s="1"/>
  <c r="A309" i="48" s="1"/>
  <c r="A310" i="48" s="1"/>
  <c r="A283" i="48"/>
  <c r="A284" i="48" s="1"/>
  <c r="A285" i="48" s="1"/>
  <c r="A286" i="48" s="1"/>
  <c r="A287" i="48" s="1"/>
  <c r="A288" i="48" s="1"/>
  <c r="A289" i="48" s="1"/>
  <c r="A290" i="48" s="1"/>
  <c r="A291" i="48" s="1"/>
  <c r="A292" i="48" s="1"/>
  <c r="A293" i="48" s="1"/>
  <c r="A294" i="48" s="1"/>
  <c r="A256" i="48"/>
  <c r="A257" i="48" s="1"/>
  <c r="A258" i="48" s="1"/>
  <c r="A259" i="48" s="1"/>
  <c r="A260" i="48" s="1"/>
  <c r="A261" i="48" s="1"/>
  <c r="A262" i="48" s="1"/>
  <c r="A263" i="48" s="1"/>
  <c r="A264" i="48" s="1"/>
  <c r="A265" i="48" s="1"/>
  <c r="A266" i="48" s="1"/>
  <c r="A267" i="48" s="1"/>
  <c r="A269" i="48" s="1"/>
  <c r="A270" i="48" s="1"/>
  <c r="A271" i="48" s="1"/>
  <c r="A272" i="48" s="1"/>
  <c r="A273" i="48" s="1"/>
  <c r="A274" i="48" s="1"/>
  <c r="A275" i="48" s="1"/>
  <c r="A276" i="48" s="1"/>
  <c r="A277" i="48" s="1"/>
  <c r="A278" i="48" s="1"/>
  <c r="A279" i="48" s="1"/>
  <c r="A280" i="48" s="1"/>
  <c r="A242" i="48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A253" i="48" s="1"/>
  <c r="A208" i="48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07" i="48"/>
  <c r="A187" i="48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153" i="48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37" i="48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18" i="48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99" i="48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E23" i="48"/>
  <c r="G23" i="48" s="1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9" i="48" s="1"/>
  <c r="A30" i="48" s="1"/>
  <c r="A31" i="48" s="1"/>
  <c r="A32" i="48" s="1"/>
  <c r="A34" i="48" s="1"/>
  <c r="A35" i="48" s="1"/>
  <c r="A36" i="48" s="1"/>
  <c r="A37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E9" i="48"/>
  <c r="G9" i="48" s="1"/>
  <c r="G680" i="48" s="1"/>
  <c r="G681" i="48" s="1"/>
  <c r="A23" i="50" l="1"/>
  <c r="A26" i="50" s="1"/>
  <c r="A27" i="50" s="1"/>
  <c r="A28" i="50" s="1"/>
  <c r="A29" i="50" s="1"/>
  <c r="A30" i="50" s="1"/>
  <c r="A31" i="50" s="1"/>
  <c r="A32" i="50" s="1"/>
  <c r="A33" i="50" s="1"/>
  <c r="A34" i="50" s="1"/>
  <c r="A37" i="50" s="1"/>
  <c r="A38" i="50" s="1"/>
  <c r="A39" i="50" s="1"/>
  <c r="A40" i="50" s="1"/>
  <c r="A41" i="50" s="1"/>
  <c r="A42" i="50" s="1"/>
  <c r="A43" i="50" s="1"/>
  <c r="A44" i="50" s="1"/>
  <c r="A47" i="50" s="1"/>
  <c r="A25" i="7"/>
  <c r="A26" i="7" s="1"/>
  <c r="A27" i="7" s="1"/>
  <c r="A28" i="7" s="1"/>
  <c r="A29" i="7" s="1"/>
  <c r="A30" i="7" s="1"/>
  <c r="A31" i="7" s="1"/>
  <c r="A32" i="7" s="1"/>
  <c r="A33" i="7" s="1"/>
  <c r="A34" i="7" s="1"/>
  <c r="A17" i="7"/>
  <c r="A18" i="7" s="1"/>
  <c r="A19" i="7" s="1"/>
  <c r="A20" i="7" s="1"/>
  <c r="E116" i="39" l="1"/>
  <c r="G116" i="39" s="1"/>
  <c r="E104" i="39" l="1"/>
  <c r="G104" i="39" s="1"/>
  <c r="A10" i="42" l="1"/>
  <c r="A12" i="42" s="1"/>
  <c r="E52" i="42"/>
  <c r="G52" i="42" s="1"/>
  <c r="E43" i="42"/>
  <c r="G43" i="42" s="1"/>
  <c r="E42" i="42"/>
  <c r="G42" i="42" s="1"/>
  <c r="E46" i="42"/>
  <c r="G46" i="42" s="1"/>
  <c r="E13" i="42"/>
  <c r="G13" i="42" s="1"/>
  <c r="E59" i="42"/>
  <c r="G59" i="42" s="1"/>
  <c r="E60" i="42"/>
  <c r="G60" i="42" s="1"/>
  <c r="E20" i="42"/>
  <c r="E9" i="42"/>
  <c r="G9" i="42" s="1"/>
  <c r="E8" i="39"/>
  <c r="G8" i="39" s="1"/>
  <c r="E22" i="42" l="1"/>
  <c r="G22" i="42" s="1"/>
  <c r="G20" i="42"/>
  <c r="E27" i="42"/>
  <c r="G27" i="42" s="1"/>
  <c r="E29" i="42"/>
  <c r="G29" i="42" s="1"/>
  <c r="E30" i="42"/>
  <c r="G30" i="42" s="1"/>
  <c r="E45" i="42"/>
  <c r="G45" i="42" s="1"/>
  <c r="E51" i="42"/>
  <c r="G51" i="42" s="1"/>
  <c r="E10" i="42"/>
  <c r="A13" i="42"/>
  <c r="A15" i="42" s="1"/>
  <c r="E28" i="42" l="1"/>
  <c r="G28" i="42" s="1"/>
  <c r="G10" i="42"/>
  <c r="A16" i="42"/>
  <c r="A17" i="42" s="1"/>
  <c r="A19" i="42" s="1"/>
  <c r="A20" i="42" s="1"/>
  <c r="E47" i="42"/>
  <c r="G47" i="42" s="1"/>
  <c r="E50" i="42"/>
  <c r="G50" i="42" s="1"/>
  <c r="E39" i="42" l="1"/>
  <c r="G39" i="42" s="1"/>
  <c r="G69" i="42" s="1"/>
  <c r="G70" i="42" s="1"/>
  <c r="A21" i="42"/>
  <c r="A22" i="42" s="1"/>
  <c r="A24" i="42" s="1"/>
  <c r="A25" i="42" s="1"/>
  <c r="A27" i="42" s="1"/>
  <c r="A28" i="42" l="1"/>
  <c r="A29" i="42" s="1"/>
  <c r="A30" i="42" s="1"/>
  <c r="A35" i="42" l="1"/>
  <c r="A36" i="42" s="1"/>
  <c r="E69" i="39"/>
  <c r="G69" i="39" s="1"/>
  <c r="E11" i="39"/>
  <c r="G11" i="39" s="1"/>
  <c r="E15" i="39"/>
  <c r="G15" i="39" s="1"/>
  <c r="A38" i="42" l="1"/>
  <c r="E18" i="39"/>
  <c r="G18" i="39" s="1"/>
  <c r="A39" i="42" l="1"/>
  <c r="A42" i="42" s="1"/>
  <c r="A43" i="42" s="1"/>
  <c r="A44" i="42" s="1"/>
  <c r="A45" i="42" s="1"/>
  <c r="A46" i="42" s="1"/>
  <c r="A47" i="42" s="1"/>
  <c r="A48" i="42" s="1"/>
  <c r="A59" i="42" s="1"/>
  <c r="A60" i="42" s="1"/>
  <c r="A61" i="42" s="1"/>
  <c r="A62" i="42" s="1"/>
  <c r="A63" i="42" s="1"/>
  <c r="A66" i="42" s="1"/>
  <c r="A68" i="42" s="1"/>
  <c r="E31" i="39"/>
  <c r="G31" i="39" s="1"/>
  <c r="A50" i="42" l="1"/>
  <c r="A51" i="42" s="1"/>
  <c r="A52" i="42" s="1"/>
  <c r="A53" i="42" s="1"/>
  <c r="A55" i="42" s="1"/>
  <c r="A56" i="42" s="1"/>
  <c r="A57" i="42" s="1"/>
  <c r="E170" i="39" l="1"/>
  <c r="G170" i="39" s="1"/>
  <c r="E169" i="39"/>
  <c r="G169" i="39" s="1"/>
  <c r="E177" i="39"/>
  <c r="G177" i="39" s="1"/>
  <c r="E176" i="39"/>
  <c r="G176" i="39" s="1"/>
  <c r="E171" i="39"/>
  <c r="G171" i="39" s="1"/>
  <c r="E172" i="39"/>
  <c r="G172" i="39" s="1"/>
  <c r="E164" i="39"/>
  <c r="G164" i="39" s="1"/>
  <c r="E166" i="39"/>
  <c r="G166" i="39" s="1"/>
  <c r="E160" i="39"/>
  <c r="G160" i="39" s="1"/>
  <c r="E159" i="39"/>
  <c r="G159" i="39" s="1"/>
  <c r="E158" i="39"/>
  <c r="G158" i="39" s="1"/>
  <c r="E154" i="39"/>
  <c r="G154" i="39" s="1"/>
  <c r="E153" i="39"/>
  <c r="G153" i="39" s="1"/>
  <c r="E152" i="39"/>
  <c r="G152" i="39" s="1"/>
  <c r="E144" i="39"/>
  <c r="G144" i="39" s="1"/>
  <c r="E143" i="39"/>
  <c r="G143" i="39" s="1"/>
  <c r="E145" i="39"/>
  <c r="G145" i="39" s="1"/>
  <c r="E135" i="39"/>
  <c r="G135" i="39" s="1"/>
  <c r="E134" i="39"/>
  <c r="G134" i="39" s="1"/>
  <c r="E136" i="39"/>
  <c r="G136" i="39" s="1"/>
  <c r="E165" i="39" l="1"/>
  <c r="G165" i="39" s="1"/>
  <c r="E212" i="39"/>
  <c r="G212" i="39" s="1"/>
  <c r="G223" i="39" s="1"/>
  <c r="E83" i="39"/>
  <c r="G83" i="39" s="1"/>
  <c r="E80" i="39"/>
  <c r="G80" i="39" s="1"/>
  <c r="E77" i="39"/>
  <c r="G77" i="39" s="1"/>
  <c r="E78" i="39"/>
  <c r="G78" i="39" s="1"/>
  <c r="E79" i="39"/>
  <c r="G79" i="39" s="1"/>
  <c r="E71" i="39"/>
  <c r="G71" i="39" s="1"/>
  <c r="E56" i="39"/>
  <c r="G56" i="39" s="1"/>
  <c r="E70" i="39"/>
  <c r="G70" i="39" s="1"/>
  <c r="E72" i="39"/>
  <c r="G72" i="39" s="1"/>
  <c r="E48" i="39"/>
  <c r="G48" i="39" s="1"/>
  <c r="E112" i="39"/>
  <c r="G112" i="39" s="1"/>
  <c r="E49" i="39"/>
  <c r="G49" i="39" s="1"/>
  <c r="E12" i="39"/>
  <c r="G12" i="39" s="1"/>
  <c r="E9" i="39"/>
  <c r="G9" i="39" s="1"/>
  <c r="E34" i="39"/>
  <c r="G34" i="39" s="1"/>
  <c r="E40" i="39"/>
  <c r="G40" i="39" s="1"/>
  <c r="E43" i="39"/>
  <c r="G43" i="39" s="1"/>
  <c r="E46" i="39"/>
  <c r="G46" i="39" s="1"/>
  <c r="E37" i="39"/>
  <c r="G37" i="39" s="1"/>
  <c r="E25" i="39"/>
  <c r="G25" i="39" s="1"/>
  <c r="E24" i="39"/>
  <c r="G24" i="39" s="1"/>
  <c r="E23" i="39"/>
  <c r="G23" i="39" s="1"/>
  <c r="E20" i="39"/>
  <c r="G20" i="39" s="1"/>
  <c r="E19" i="39"/>
  <c r="G19" i="39" s="1"/>
  <c r="E30" i="39"/>
  <c r="G30" i="39" s="1"/>
  <c r="E29" i="39"/>
  <c r="G29" i="39" s="1"/>
  <c r="E113" i="39" l="1"/>
  <c r="G113" i="39" s="1"/>
  <c r="E67" i="39"/>
  <c r="G67" i="39" s="1"/>
  <c r="E63" i="39"/>
  <c r="G63" i="39" s="1"/>
  <c r="E50" i="39"/>
  <c r="G50" i="39" s="1"/>
  <c r="E68" i="39"/>
  <c r="G68" i="39" s="1"/>
  <c r="E16" i="39"/>
  <c r="G16" i="39" s="1"/>
  <c r="E66" i="39"/>
  <c r="G66" i="39" s="1"/>
  <c r="E65" i="39"/>
  <c r="E64" i="39"/>
  <c r="G64" i="39" s="1"/>
  <c r="E53" i="39"/>
  <c r="G53" i="39" s="1"/>
  <c r="E54" i="39"/>
  <c r="G54" i="39" s="1"/>
  <c r="E178" i="39"/>
  <c r="G178" i="39" s="1"/>
  <c r="E146" i="39"/>
  <c r="G146" i="39" s="1"/>
  <c r="E148" i="39"/>
  <c r="G148" i="39" s="1"/>
  <c r="E137" i="39"/>
  <c r="G137" i="39" s="1"/>
  <c r="E139" i="39"/>
  <c r="G139" i="39" s="1"/>
  <c r="E204" i="39"/>
  <c r="G204" i="39" s="1"/>
  <c r="E205" i="39"/>
  <c r="G205" i="39" s="1"/>
  <c r="E186" i="39"/>
  <c r="G186" i="39" s="1"/>
  <c r="E195" i="39"/>
  <c r="G195" i="39" s="1"/>
  <c r="E132" i="39"/>
  <c r="G132" i="39" s="1"/>
  <c r="E103" i="39" l="1"/>
  <c r="G103" i="39" s="1"/>
  <c r="G65" i="39"/>
  <c r="E108" i="39"/>
  <c r="G108" i="39" s="1"/>
  <c r="E106" i="39"/>
  <c r="G106" i="39" s="1"/>
  <c r="E107" i="39"/>
  <c r="G107" i="39" s="1"/>
  <c r="E105" i="39"/>
  <c r="G105" i="39" s="1"/>
  <c r="E194" i="39"/>
  <c r="G194" i="39" s="1"/>
  <c r="E130" i="39"/>
  <c r="G130" i="39" s="1"/>
  <c r="E127" i="39"/>
  <c r="G127" i="39" s="1"/>
  <c r="E125" i="39"/>
  <c r="E126" i="39"/>
  <c r="G126" i="39" s="1"/>
  <c r="G109" i="39" l="1"/>
  <c r="E119" i="39"/>
  <c r="G119" i="39" s="1"/>
  <c r="G122" i="39" s="1"/>
  <c r="G125" i="39"/>
  <c r="E128" i="39"/>
  <c r="A11" i="39"/>
  <c r="E173" i="39"/>
  <c r="G173" i="39" s="1"/>
  <c r="E149" i="39"/>
  <c r="G149" i="39" s="1"/>
  <c r="E140" i="39"/>
  <c r="G140" i="39" s="1"/>
  <c r="E131" i="39" l="1"/>
  <c r="G131" i="39" s="1"/>
  <c r="G128" i="39"/>
  <c r="G208" i="39"/>
  <c r="G241" i="39" s="1"/>
  <c r="A12" i="39"/>
  <c r="A13" i="39" s="1"/>
  <c r="A14" i="39" s="1"/>
  <c r="A15" i="39" s="1"/>
  <c r="A16" i="39" s="1"/>
  <c r="A17" i="39" s="1"/>
  <c r="A18" i="39" s="1"/>
  <c r="A19" i="39" s="1"/>
  <c r="A20" i="39" s="1"/>
  <c r="A22" i="39" s="1"/>
  <c r="A23" i="39" s="1"/>
  <c r="A24" i="39" s="1"/>
  <c r="A25" i="39" s="1"/>
  <c r="A27" i="39" l="1"/>
  <c r="A28" i="39" s="1"/>
  <c r="A29" i="39" s="1"/>
  <c r="A30" i="39" s="1"/>
  <c r="A31" i="39" s="1"/>
  <c r="A33" i="39" s="1"/>
  <c r="A34" i="39" l="1"/>
  <c r="A36" i="39" s="1"/>
  <c r="A37" i="39" s="1"/>
  <c r="A39" i="39" s="1"/>
  <c r="A40" i="39" s="1"/>
  <c r="A42" i="39" s="1"/>
  <c r="A43" i="39" s="1"/>
  <c r="A45" i="39" s="1"/>
  <c r="A46" i="39" s="1"/>
  <c r="A48" i="39" s="1"/>
  <c r="A49" i="39" s="1"/>
  <c r="A50" i="39" s="1"/>
  <c r="A51" i="39" s="1"/>
  <c r="A52" i="39" l="1"/>
  <c r="A53" i="39" s="1"/>
  <c r="A54" i="39" s="1"/>
  <c r="A56" i="39" l="1"/>
  <c r="A57" i="39" s="1"/>
  <c r="A58" i="39" s="1"/>
  <c r="A59" i="39" s="1"/>
  <c r="A60" i="39" s="1"/>
  <c r="A61" i="39" s="1"/>
  <c r="A62" i="39" s="1"/>
  <c r="A63" i="39" s="1"/>
  <c r="A64" i="39" s="1"/>
  <c r="A65" i="39" s="1"/>
  <c r="A66" i="39" s="1"/>
  <c r="A67" i="39" s="1"/>
  <c r="A68" i="39" s="1"/>
  <c r="A69" i="39" l="1"/>
  <c r="A70" i="39" s="1"/>
  <c r="A71" i="39" s="1"/>
  <c r="A72" i="39" s="1"/>
  <c r="A74" i="39" s="1"/>
  <c r="A75" i="39" s="1"/>
  <c r="A76" i="39" s="1"/>
  <c r="A77" i="39" s="1"/>
  <c r="A78" i="39" s="1"/>
  <c r="A79" i="39" s="1"/>
  <c r="A80" i="39" s="1"/>
  <c r="A82" i="39" s="1"/>
  <c r="A83" i="39" s="1"/>
  <c r="A85" i="39" s="1"/>
  <c r="A86" i="39" s="1"/>
  <c r="A87" i="39" s="1"/>
  <c r="A88" i="39" s="1"/>
  <c r="A89" i="39" s="1"/>
  <c r="A90" i="39" s="1"/>
  <c r="A91" i="39" s="1"/>
  <c r="A92" i="39" s="1"/>
  <c r="A95" i="39" l="1"/>
  <c r="A96" i="39" s="1"/>
  <c r="A97" i="39" s="1"/>
  <c r="A98" i="39" s="1"/>
  <c r="A99" i="39" s="1"/>
  <c r="A100" i="39" s="1"/>
  <c r="A101" i="39" s="1"/>
  <c r="A103" i="39" s="1"/>
  <c r="A93" i="39"/>
  <c r="A104" i="39" l="1"/>
  <c r="A105" i="39" s="1"/>
  <c r="A106" i="39" s="1"/>
  <c r="A107" i="39" s="1"/>
  <c r="A108" i="39" s="1"/>
  <c r="A112" i="39" s="1"/>
  <c r="A113" i="39" l="1"/>
  <c r="A115" i="39" s="1"/>
  <c r="A116" i="39" l="1"/>
  <c r="A118" i="39" s="1"/>
  <c r="A119" i="39" s="1"/>
  <c r="A121" i="39" s="1"/>
  <c r="A125" i="39" s="1"/>
  <c r="A126" i="39" s="1"/>
  <c r="A127" i="39" s="1"/>
  <c r="A128" i="39" s="1"/>
  <c r="A129" i="39" s="1"/>
  <c r="A130" i="39" s="1"/>
  <c r="A131" i="39" s="1"/>
  <c r="A132" i="39" s="1"/>
  <c r="A134" i="39" s="1"/>
  <c r="A135" i="39" s="1"/>
  <c r="A136" i="39" s="1"/>
  <c r="A137" i="39" s="1"/>
  <c r="A138" i="39" s="1"/>
  <c r="A139" i="39" s="1"/>
  <c r="A140" i="39" s="1"/>
  <c r="A141" i="39" s="1"/>
  <c r="A143" i="39" s="1"/>
  <c r="A144" i="39" s="1"/>
  <c r="A145" i="39" s="1"/>
  <c r="A146" i="39" s="1"/>
  <c r="A147" i="39" s="1"/>
  <c r="A148" i="39" s="1"/>
  <c r="A149" i="39" s="1"/>
  <c r="A150" i="39" s="1"/>
  <c r="A152" i="39" s="1"/>
  <c r="A153" i="39" s="1"/>
  <c r="A154" i="39" s="1"/>
  <c r="A155" i="39" s="1"/>
  <c r="A156" i="39" s="1"/>
  <c r="A158" i="39" s="1"/>
  <c r="A159" i="39" s="1"/>
  <c r="A160" i="39" s="1"/>
  <c r="A161" i="39" s="1"/>
  <c r="A162" i="39" s="1"/>
  <c r="A164" i="39" s="1"/>
  <c r="A165" i="39" s="1"/>
  <c r="A166" i="39" s="1"/>
  <c r="A167" i="39" s="1"/>
  <c r="A169" i="39" s="1"/>
  <c r="A170" i="39" s="1"/>
  <c r="A171" i="39" s="1"/>
  <c r="A172" i="39" s="1"/>
  <c r="A173" i="39" s="1"/>
  <c r="A174" i="39" s="1"/>
  <c r="A176" i="39" s="1"/>
  <c r="A177" i="39" s="1"/>
  <c r="A178" i="39" s="1"/>
  <c r="A179" i="39" s="1"/>
  <c r="A181" i="39" s="1"/>
  <c r="A182" i="39" s="1"/>
  <c r="A183" i="39" s="1"/>
  <c r="A185" i="39" l="1"/>
  <c r="A186" i="39" s="1"/>
  <c r="A187" i="39" s="1"/>
  <c r="A188" i="39" s="1"/>
  <c r="A189" i="39" s="1"/>
  <c r="A190" i="39" s="1"/>
  <c r="A191" i="39" s="1"/>
  <c r="A192" i="39" s="1"/>
  <c r="A194" i="39" s="1"/>
  <c r="A195" i="39" s="1"/>
  <c r="A196" i="39" s="1"/>
  <c r="A197" i="39" s="1"/>
  <c r="A198" i="39" s="1"/>
  <c r="A200" i="39" l="1"/>
  <c r="A201" i="39" s="1"/>
  <c r="A202" i="39" s="1"/>
  <c r="A204" i="39" s="1"/>
  <c r="A205" i="39" s="1"/>
  <c r="A206" i="39" s="1"/>
  <c r="A207" i="39" s="1"/>
  <c r="A211" i="39" s="1"/>
  <c r="A212" i="39" s="1"/>
  <c r="A213" i="39" s="1"/>
  <c r="A214" i="39" s="1"/>
  <c r="A216" i="39" s="1"/>
  <c r="A199" i="39"/>
  <c r="A217" i="39" l="1"/>
  <c r="A219" i="39"/>
  <c r="A220" i="39"/>
  <c r="A222" i="39" s="1"/>
  <c r="A225" i="39" s="1"/>
  <c r="A226" i="39" s="1"/>
  <c r="A227" i="39" s="1"/>
  <c r="A228" i="39" s="1"/>
  <c r="A229" i="39" s="1"/>
  <c r="A230" i="39" s="1"/>
  <c r="A231" i="39" s="1"/>
  <c r="A232" i="39" s="1"/>
  <c r="A233" i="39" s="1"/>
  <c r="A234" i="39" s="1"/>
  <c r="A235" i="39" s="1"/>
  <c r="A236" i="39" s="1"/>
  <c r="A237" i="39" s="1"/>
  <c r="A238" i="39" s="1"/>
  <c r="A239" i="39" s="1"/>
</calcChain>
</file>

<file path=xl/sharedStrings.xml><?xml version="1.0" encoding="utf-8"?>
<sst xmlns="http://schemas.openxmlformats.org/spreadsheetml/2006/main" count="5449" uniqueCount="1378">
  <si>
    <t>Ilość</t>
  </si>
  <si>
    <t>1.1.</t>
  </si>
  <si>
    <t>km</t>
  </si>
  <si>
    <t>szt.</t>
  </si>
  <si>
    <t>m</t>
  </si>
  <si>
    <t>m²</t>
  </si>
  <si>
    <t>Roboty ziemne</t>
  </si>
  <si>
    <t>Zdjęcie warstwy urodzajnej gr. 20 cm. Materiał do wywiezienia i utylizacji</t>
  </si>
  <si>
    <t>m2</t>
  </si>
  <si>
    <t>m3</t>
  </si>
  <si>
    <t>Wykonanie nasypów - z kosztem pozyskania gruntu</t>
  </si>
  <si>
    <t>mb</t>
  </si>
  <si>
    <t>LP</t>
  </si>
  <si>
    <t>Nr spec. techn.</t>
  </si>
  <si>
    <t>Wyszczególnienie elementów rozliczeniowych</t>
  </si>
  <si>
    <t>Jednostka</t>
  </si>
  <si>
    <t>1.</t>
  </si>
  <si>
    <t>ROBOTY ROZBIÓRKOWE</t>
  </si>
  <si>
    <t>D-01.02.04.</t>
  </si>
  <si>
    <t>Rozebranie nawierzchni z mieszanek mineralno-bitumicznych w chodniku o grubości 5 cm</t>
  </si>
  <si>
    <t>Rozebranie chodników z płyt betonowych 35x35x5 cm na podsypce cementowo-piaskowej</t>
  </si>
  <si>
    <t>Rozebranie chodników z płyt kamiennych wraz z oczyszczeniem materiału kamiennego.</t>
  </si>
  <si>
    <t>Rozebranie krawężników betonowych na podsypce cementowo-piaskowej i ławie betonowej</t>
  </si>
  <si>
    <t>Rozebranie krawężników kamiennych na podsypce cementowo-piaskowej  i ławie betonowej  wraz z oczyszczeniem materiału kamiennego.</t>
  </si>
  <si>
    <t>Rozebranie obrzeży 8x30 cm na podsypce cementowo-piaskowej i ławie betonowej</t>
  </si>
  <si>
    <t>Rozebranie murków z kostki kamiennej</t>
  </si>
  <si>
    <t>kpl.</t>
  </si>
  <si>
    <t>Demontaż koszy z wywozem na składowisko właściciela</t>
  </si>
  <si>
    <t xml:space="preserve">ROBOTY DROGOWE 
</t>
  </si>
  <si>
    <t>Roboty  ziemne</t>
  </si>
  <si>
    <t>D-02.01.01.</t>
  </si>
  <si>
    <t>Profilowanie  i zageszczanie podloża pod warstwy konstrukcyjne</t>
  </si>
  <si>
    <t>D-04.01.01.</t>
  </si>
  <si>
    <t>D-08.01.01.</t>
  </si>
  <si>
    <t>Ustawienie krawężników kamiennych 20x30 cm nowych na podsypce cem.-piask. grubości 2 cm i ławie betonowej z betonu C16/20 z oporem</t>
  </si>
  <si>
    <t>Ustawienie krawężników kamiennych staroużytecznych na podsypce cem.-piask. grubości 2 cm i ławie betonowej z betonu C16/20 z oporem</t>
  </si>
  <si>
    <t>Ustawienie krawężników kamiennych 20x22 cm na podsypce cem.-piask. grubości 2 cm i ławie betonowej z betonu C16/20 z oporem</t>
  </si>
  <si>
    <t>Ustawienie krawężników peronowych</t>
  </si>
  <si>
    <t>D-08.03.01.</t>
  </si>
  <si>
    <t>Obrzeża betonowe o wymiarach 30x8 cm na ławie z betonu C16/20 o gr. 10cm z oporem i podsypce cementowo-piaskowej z wypełnieniem spoin zaprawą cementową</t>
  </si>
  <si>
    <t>Obrzeża betonowe o wymiarach 30x10 cm na ławie z betonu C16/20 o gr. 10cm z oporem i podsypce cementowo-piaskowej z wypełnieniem spoin zaprawą cementową</t>
  </si>
  <si>
    <t>D-08.05.03.</t>
  </si>
  <si>
    <t>Ścieki uliczne z kostki kamiennej o wysokości 18cm na ławie z betonu C16/20 gr. 20cm podsypce cementowo-piaskowej - 2 rzędy (kostka z odzysku)</t>
  </si>
  <si>
    <t>Ścieki uliczne z kostki kamiennej o wysokości 18cm na ławie z betonu C16/20 gr. 20cm podsypce cementowo-piaskowe - 1 rząd (kostka z odzysku)</t>
  </si>
  <si>
    <t>D-08.01.02.</t>
  </si>
  <si>
    <t>Ustawienie wygrodzenia zieleni z krawężników betonowych 20x30 na ławie z betonu C16/20 z oporem</t>
  </si>
  <si>
    <t>Roboty nawierzchniowe</t>
  </si>
  <si>
    <t>D-04.05.01.</t>
  </si>
  <si>
    <t>Ulepszone podłoże z mieszanki niezwiązanej o CBR&gt;20% - grubość warstwy po zagęszczeniu 25 cm</t>
  </si>
  <si>
    <t>Ulepszone podłoże z mieszanki niezwiązanej o CBR&gt;35% - grubość warstwy po zagęszczeniu 40 cm</t>
  </si>
  <si>
    <t>Ulepszone podłoże z mieszanki stabilizowanej cementem C1.5/2- grubość warstwy po zagęszczeniu 15 cm</t>
  </si>
  <si>
    <t>D-04.05.01.B</t>
  </si>
  <si>
    <t>Podbudowa pomocnicza z mieszanki stabilizowanej cementem C5/6 - grubość warstwy po zagęszczeniu 35 cm</t>
  </si>
  <si>
    <t>Podbudowa pomocnicza z mieszanki stabilizowanej cementem C3/4 - grubość warstwy po zagęszczeniu 20 cm</t>
  </si>
  <si>
    <t>Wykonanie i zagęszczenie mechanicze warstwy mrozoochronnej o CBR&gt;25% - grubość warstwy po zag. 15 cm</t>
  </si>
  <si>
    <t>D-04.04.02.</t>
  </si>
  <si>
    <t>Podbudowa z kruszywa łamanego C90/3 stabilizowanego mechanicznie  grubości po zagęszczeniu 15 cm</t>
  </si>
  <si>
    <t>Podbudowa z kruszywa łamanego C90/3 stabilizowanego mechanicznie  grubości po zagęszczeniu 20 cm</t>
  </si>
  <si>
    <t>Podbudowa z kruszywa łamanego C90/3 stabilizowanego mechanicznie  grubości po zagęszczeniu 25 cm</t>
  </si>
  <si>
    <t>D-05.03.05.</t>
  </si>
  <si>
    <t>Nawierzchnia z mieszanek mineralno-bitumicznych AC22P - grubość po zagęszcz. 10 cm</t>
  </si>
  <si>
    <t>Nawierzchnia z mieszanek mineralno-bitumicznych AC16W - grubość po zagęszcz. 5 cm</t>
  </si>
  <si>
    <t>Nawierzchnia z mieszanek mineralno-bitumicznych AC16W - grubość po zagęszcz. 6 cm</t>
  </si>
  <si>
    <t>Ułożenie geosiatki na poąłczeniu warstw konstrukcyjnych nawierzchni</t>
  </si>
  <si>
    <t>D-04.03.01.</t>
  </si>
  <si>
    <t>Oczyszczenie i skropienie nawierzchni drogowych</t>
  </si>
  <si>
    <t>D-05.03.13.</t>
  </si>
  <si>
    <t>Nawierzchnia z mieszanek mineralno-bitumicznych grysowych SMA8 - warstwa ścieralna asfaltowa - grubość po zagęszcz. 4 cm</t>
  </si>
  <si>
    <t>D-05.03.24.</t>
  </si>
  <si>
    <t>Nawierzchnia z mieszanek mineralno-bitumicznych AC8S - warstwa ścieralna - grubość po zagęszcz. 4 cm</t>
  </si>
  <si>
    <t>Chodniki</t>
  </si>
  <si>
    <t>D-08.02.01.</t>
  </si>
  <si>
    <t>Chodniki z kostki betonowej gr. 8cm typu STOP na podsypce cementowo-piaskowej z wypełnieniem spoin piaskiem</t>
  </si>
  <si>
    <t>Chodniki z płyt ostrzegawczych 30x30x8 cm na podsypce cementowo-piaskowej z wypełnieniem spoin piaskiem</t>
  </si>
  <si>
    <t>Chodniki z płyt betonowychh ryflowanych 40x40x8 cm na podsypce cementowo-piaskowej z wypełnieniem spoin piaskiem</t>
  </si>
  <si>
    <t>Chodniki z kostki kamiennej cięto-łupanej 9/11 (góra cięta boki łupane) na podsypce cementowo-piaskowej z wypełnieniem spoin zaprawą cementową</t>
  </si>
  <si>
    <t>D-10.01.01.</t>
  </si>
  <si>
    <t>Dostarczenie i montaż koszy na śmieci typ KP/KA-A01</t>
  </si>
  <si>
    <t>Dostarczenie i montaż wiat przysankowych 4 przęsłowych</t>
  </si>
  <si>
    <t>Dostarczenie i montaż słupków przystankowych</t>
  </si>
  <si>
    <t>Dostarczenie i montaż ławek przystankowych</t>
  </si>
  <si>
    <t>Dostarczenie i montaż podpieraczek</t>
  </si>
  <si>
    <t>Dostarczenie i montaż balustardy typ SP/IS-I09</t>
  </si>
  <si>
    <t>Dostarczenie i montaż obudowy szaf</t>
  </si>
  <si>
    <t>t</t>
  </si>
  <si>
    <t>TOROWISKO NA PODBUDOWIE BETONOWEJ</t>
  </si>
  <si>
    <t>T-1.00.08</t>
  </si>
  <si>
    <t>Układanie torów szer. 1435 mm z szyn tramwajowych bez podkładów</t>
  </si>
  <si>
    <t>Układanie rozjazdów dwutorowych pojedynczych bez podkładów z krzyżownicami blokowymi i końcówkami z szyn tramwajowych o szerokości toru 1435 mm</t>
  </si>
  <si>
    <t>Wypełnienie przestrzeni pod szynami - podlew z żywic poliuretanowyc</t>
  </si>
  <si>
    <t>Wypełnianie komór szynowych wkładkami betonowymi</t>
  </si>
  <si>
    <t>T-1.00.07</t>
  </si>
  <si>
    <t>Nawierzchnia zasadnicza z betonu C30/37 - grub.warstwy po zagęszczeniu 20 cm</t>
  </si>
  <si>
    <t>Wypełnienie masą zalewową szczelin głębokości 14 cm i szerokości 2 cm między szyną a nawierzchnią drogową</t>
  </si>
  <si>
    <t>ODWODNIENIE TOROWISKA</t>
  </si>
  <si>
    <t>T-1.00.10</t>
  </si>
  <si>
    <t>Wykopy pod studnie z wywozem gruntu na składowisko wykonawcy i utylizacją</t>
  </si>
  <si>
    <t>Podsypka piaskowa z zagęszczeniem ręcznym - 10 cm grubości warstwy po zagęszczeniu - pod studnie</t>
  </si>
  <si>
    <t>Wykonanie warstwy wyrównawczej z betonu C12/15 pod studnie -  grub.warstwy 10 cm</t>
  </si>
  <si>
    <t>Wykonanie studni osadowych z kręgów o śr. 1000 mm</t>
  </si>
  <si>
    <t>stud.</t>
  </si>
  <si>
    <t>Wykonanie studni osadowych z kręgów o śr. 425 mm</t>
  </si>
  <si>
    <t>skrzyn.</t>
  </si>
  <si>
    <t>KOLIZJE ELEKTROENERGETYCZNE</t>
  </si>
  <si>
    <t>D-01.02.02.</t>
  </si>
  <si>
    <t>Ręczne kopanie rowów dla kabli o głębkości do 1.1m i szer. dna do 0.4m w gruncie</t>
  </si>
  <si>
    <t xml:space="preserve">Nasypanie warstwy piasku grub. 0.1m na dnie rowu o szer. 0.4m </t>
  </si>
  <si>
    <t>1.2.</t>
  </si>
  <si>
    <t>Linie kablowe SN</t>
  </si>
  <si>
    <t>Ręczne układanie kabli SN typu 3x YHAKXS 1x240</t>
  </si>
  <si>
    <t>Ręczne układanie kabli SN typu 3x YHAKXS 1x120</t>
  </si>
  <si>
    <t>Układanie rur ochronnych SRS 160 mm</t>
  </si>
  <si>
    <t>Układanie rur ochronnych SRS 200 mm</t>
  </si>
  <si>
    <t>układanie rur APS 160</t>
  </si>
  <si>
    <t>układanie rur DVR 160</t>
  </si>
  <si>
    <t>pom</t>
  </si>
  <si>
    <t>1.3.</t>
  </si>
  <si>
    <t>Linie kablowe nN</t>
  </si>
  <si>
    <t>Ręczne układanie kabli nN typu NA2XY-J 4x120</t>
  </si>
  <si>
    <t>Ręczne układanie kabli nN typu NA2XY-J 4x240</t>
  </si>
  <si>
    <t>Układanie rur ochronnych SRS 110 mm</t>
  </si>
  <si>
    <t>Układanie rur ochronnych APS 110 mm</t>
  </si>
  <si>
    <t>Układanie rur ochronnych DVK 110 mm</t>
  </si>
  <si>
    <t>Oświetlenie drogowe</t>
  </si>
  <si>
    <t>1.1</t>
  </si>
  <si>
    <t>DEMONTAŻ</t>
  </si>
  <si>
    <t>EO-01.01.01.</t>
  </si>
  <si>
    <t>kpl.przew.</t>
  </si>
  <si>
    <t>1.2</t>
  </si>
  <si>
    <t>MONTAŻ</t>
  </si>
  <si>
    <t>1.2.1</t>
  </si>
  <si>
    <t>Linie kablowe oświetleniowe</t>
  </si>
  <si>
    <t>odc.</t>
  </si>
  <si>
    <t>1.2.2</t>
  </si>
  <si>
    <t>Latarnie oświetleniowe</t>
  </si>
  <si>
    <t>szt</t>
  </si>
  <si>
    <t>1.2.3</t>
  </si>
  <si>
    <t>Pomiary fotometryczne oświetlenia</t>
  </si>
  <si>
    <t xml:space="preserve">Sieć trakcyjna tramwajowa </t>
  </si>
  <si>
    <t>ET-01.01.01.</t>
  </si>
  <si>
    <t>obchw.sł.</t>
  </si>
  <si>
    <t>słup.</t>
  </si>
  <si>
    <t>BUDOWA SIECI TRAKCYJNEJ ORAZ STEROWANIA I OGRZEWANIA ZWROTNIC WRAZ Z ZASILANIEM</t>
  </si>
  <si>
    <t>Konstrukcje wsporcze</t>
  </si>
  <si>
    <t>Rury żelbetowe łączone na styk z opaską żelbetową o śr. 1000 mm</t>
  </si>
  <si>
    <t>fund.</t>
  </si>
  <si>
    <t>głow.słup.</t>
  </si>
  <si>
    <t>Sieć jezdna trakcyjna</t>
  </si>
  <si>
    <t>Montaż krańcowych kotwień o dług.do 30 m przewodów jezdnych zawieszenia wzdłużnego.</t>
  </si>
  <si>
    <t>Montaż krańcowych kotwień o długości do 30 m lin nośnych zawieszenia wzdłużnego.</t>
  </si>
  <si>
    <t>Sieć powrotna</t>
  </si>
  <si>
    <t>Montaż tablic informacyjnych na konstrukcjach nośnych.</t>
  </si>
  <si>
    <t>Zwrotnice - sterowanie i ogrzewanie</t>
  </si>
  <si>
    <t>BUDOWA TRAKCYJNYCH LINII KABLOWYCH 0,66kV DC</t>
  </si>
  <si>
    <t>Kolizje telekomunikacyjne</t>
  </si>
  <si>
    <t>Orange Polska S.A. - kanalizacja kablowa</t>
  </si>
  <si>
    <t>D-01.03.04.</t>
  </si>
  <si>
    <t>Wprowadzenie nowej  kanalizacji kablowej do istniejących studni kablowych</t>
  </si>
  <si>
    <t>wprowadz.</t>
  </si>
  <si>
    <t>Netia S.A. - kanalizacja kablowa</t>
  </si>
  <si>
    <t>Regulacja wysokosciowa ramy i pokrywy</t>
  </si>
  <si>
    <t>Wymiana ramy studni 600x1000</t>
  </si>
  <si>
    <t>Wymiana pokryw studni 600x1000</t>
  </si>
  <si>
    <t>Sieć Orange Polska S.A. - przebudowa kabli miedzianych</t>
  </si>
  <si>
    <t>Montaż złączy równoległych kabli wypełnionych ułożonych w kanalizacji kablowej z zastosowaniem modułowych łączników żył i termokurczliwych osłon wzmocnionych na kablu o 200 parach</t>
  </si>
  <si>
    <t>złącz.</t>
  </si>
  <si>
    <t>Montaż złączy równoległych kabli wypełnionych ułożonych w kanalizacji kablowej z zastosowaniem modułowych łączników żył i termokurczliwych osłon wzmocnionych na kablu o 100 parach</t>
  </si>
  <si>
    <t>Montaż złączy równoległych kabli wypełnionych ułożonych w kanalizacji kablowej z zastosowaniem modułowych łączników żył i termokurczliwych osłon wzmocnionych na kablu o 70 parach</t>
  </si>
  <si>
    <t>Montaż złączy równoległych kabli wypełnionych ułożonych w kanalizacji kablowej z zastosowaniem modułowych łączników żył i termokurczliwych osłon wzmocnionych na kablu o 50 parach</t>
  </si>
  <si>
    <t>Montaż złączy równoległych kabli wypełnionych ułożonych w kanalizacji kablowej z zastosowaniem modułowych łączników żył i termokurczliwych osłon wzmocnionych na kablu o 30 parach</t>
  </si>
  <si>
    <t>Montaż złączy równoległych kabli wypełnionych ułożonych w kanalizacji kablowej z zastosowaniem modułowych łączników żył i termokurczliwych osłon wzmocnionych na kablu o 20 parach</t>
  </si>
  <si>
    <t>Montaż złączy równoległych kabli wypełnionych ułożonych w kanalizacji kablowej z zastosowaniem modułowych łączników żył i termokurczliwych osłon wzmocnionych na kablu o 10 parach</t>
  </si>
  <si>
    <t>Pomiary końcowe prądem stałym kabla o 200 parach</t>
  </si>
  <si>
    <t>Pomiary tłumienności skutecznej przy jednej częstotliwości kabla o 200 parach</t>
  </si>
  <si>
    <t>Pomiary tłumienności zbliżno- i zdalnoprzenikowej przy jednej częstotliwości kabla o 200 parach</t>
  </si>
  <si>
    <t>Pomiary końcowe prądem stałym kabla o 100 parach</t>
  </si>
  <si>
    <t>Pomiary tłumienności skutecznej przy jednej częstotliwości kabla o 100 parach</t>
  </si>
  <si>
    <t>Pomiary tłumienności zbliżno- i zdalnoprzenikowej przy jednej częstotliwości kabla o 100 parach</t>
  </si>
  <si>
    <t>Pomiary końcowe prądem stałym kabla o 70 parach</t>
  </si>
  <si>
    <t>Pomiary tłumienności skutecznej przy jednej częstotliwości kabla o 70 parach</t>
  </si>
  <si>
    <t>Pomiary tłumienności zbliżno- i zdalnoprzenikowej przy jednej częstotliwości kabla o 70 parach</t>
  </si>
  <si>
    <t>Pomiary końcowe prądem stałym kabla o 50 parach</t>
  </si>
  <si>
    <t>Pomiary tłumienności skutecznej przy jednej częstotliwości kabla o 50 parach</t>
  </si>
  <si>
    <t>Pomiary tłumienności zbliżno- i zdalnoprzenikowej przy jednej częstotliwości kabla o 50 parach</t>
  </si>
  <si>
    <t>Pomiary końcowe prądem stałym kabla o 30 parach</t>
  </si>
  <si>
    <t>Pomiary tłumienności skutecznej przy jednej częstotliwości kabla o 30 parach</t>
  </si>
  <si>
    <t>Pomiary tłumienności zbliżno- i zdalnoprzenikowej przy jednej częstotliwości kabla o 30 parach</t>
  </si>
  <si>
    <t>Pomiary końcowe prądem stałym kabla o 20 parach</t>
  </si>
  <si>
    <t>Pomiary tłumienności skutecznej przy jednej częstotliwości kabla o 20 parach</t>
  </si>
  <si>
    <t>Pomiary tłumienności zbliżno- i zdalnoprzenikowej przy jednej częstotliwości kabla o 20 parach</t>
  </si>
  <si>
    <t>Pomiary końcowe prądem stałym kabla o 10 parach</t>
  </si>
  <si>
    <t>Pomiary tłumienności skutecznej przy jednej częstotliwości kabla o 10 parach</t>
  </si>
  <si>
    <t>Pomiary tłumienności zbliżno- i zdalnoprzenikowej przy jednej częstotliwości kabla o 10 parach</t>
  </si>
  <si>
    <t>1.4.</t>
  </si>
  <si>
    <t>Sieć Orange Polska S.A. - przebudowa kabli swiatłowodowych</t>
  </si>
  <si>
    <t>Linia OKH75348 144J</t>
  </si>
  <si>
    <t>Zestawienie kabli  - MCS 1654 144J</t>
  </si>
  <si>
    <t>Otwarcie muf złączowych przelotowych termokurczliwych zamkniętych na stałe kabli światłowodowych w kanalizacji kablowej</t>
  </si>
  <si>
    <t>Wyciąganie kabla z mikrorurki z zapasem 30m; utylizacja z pozostawieniem 30m zapasu</t>
  </si>
  <si>
    <t>Wciąganie kabli światłowodowych do mikrorury z warstwą poślizgową metodą pneumatyczną tłoczkową - kabel w odcinkach o długości 2 km</t>
  </si>
  <si>
    <t>Zamknięcie na stałe muf złączowych przelotowych termokurczliwych kabli światłowodowych w kanalizacji kablowej</t>
  </si>
  <si>
    <t>Montaż stelaży zapasów kabli światłowodowych w studni</t>
  </si>
  <si>
    <t>odcinek</t>
  </si>
  <si>
    <t>zakończ</t>
  </si>
  <si>
    <t>Linia OKH75349 144J</t>
  </si>
  <si>
    <t>Linia OKH75140-B 12J</t>
  </si>
  <si>
    <t>Zestawienie kabli  - MCS 1652 12J</t>
  </si>
  <si>
    <t>Linia OKH75140 288J</t>
  </si>
  <si>
    <t>Zestawienie kabli  - Z-XOTKtsd 288J</t>
  </si>
  <si>
    <t>Wyciąganie kabla zkanalizacji wtórnej 30m; utylizacja z pozostawieniem 2x30m zapasu</t>
  </si>
  <si>
    <t>Linia OKH75141Z 72J</t>
  </si>
  <si>
    <t>Wyciąganie kabla z mikrorurki</t>
  </si>
  <si>
    <t>Linia OKH75140-17 12J</t>
  </si>
  <si>
    <t>1.5.</t>
  </si>
  <si>
    <t>Sieć Atman Sp z o.o. - przebudowa kabli swiatłowodowych</t>
  </si>
  <si>
    <t>Kabel WTROI/99940/2916BS Z-XOTKtsmdD 72J</t>
  </si>
  <si>
    <t>Zestawienie kabli  - kabel Z-XOTKtsmD 72J</t>
  </si>
  <si>
    <t>Kabel WTROI/99943/2016BS Z-XOTKtsmdD 72J</t>
  </si>
  <si>
    <t>1.6.</t>
  </si>
  <si>
    <t>Sieć Connecta Sp z o.o. - przebudowa kabli swiatłowodowych</t>
  </si>
  <si>
    <t>Zestawienie kabli  - kabel Z-XOTKtsdD 12J</t>
  </si>
  <si>
    <t>Sieć FineMedia - przebudowa kabli swiatłowodowych</t>
  </si>
  <si>
    <t>Zestawienie kabli  - kabel Z-XOTKtsdD 72J</t>
  </si>
  <si>
    <t>1.8.</t>
  </si>
  <si>
    <t>Sieć T-Mobile S.A. - GTS - Telehaus - przebudowa kabli swiatłowodowych</t>
  </si>
  <si>
    <t>Kabel Wro738G 48J</t>
  </si>
  <si>
    <t>Zestawienie kabli  - kabel Z-XOTKtsdD 48J</t>
  </si>
  <si>
    <t>Kabel Wro7227TH 24J</t>
  </si>
  <si>
    <t>Zestawienie kabli  - kabel Z-XOTKtsdD 24J</t>
  </si>
  <si>
    <t>1.9.</t>
  </si>
  <si>
    <t>ICT Future Sp. z o.o. - przebudowa kabli swiatłowodowych</t>
  </si>
  <si>
    <t>1.10.</t>
  </si>
  <si>
    <t>1.11.</t>
  </si>
  <si>
    <t>Kabel Z-XOTKtsdD 72J</t>
  </si>
  <si>
    <t>Zestawienie kabli  - kabel Z-XOTKtsd 72J</t>
  </si>
  <si>
    <t>1.12.</t>
  </si>
  <si>
    <t>InternetUnion - przebudowa kabli swiatłowodowych</t>
  </si>
  <si>
    <t>1.13.</t>
  </si>
  <si>
    <t>Korbank S.A. - przebudowa kabli swiatłowodowych</t>
  </si>
  <si>
    <t>Kabel 144J</t>
  </si>
  <si>
    <t>Zestawienie kabli  - kabel Z-XOTKtsdD 144J</t>
  </si>
  <si>
    <t>Kabel 8J</t>
  </si>
  <si>
    <t>Kabel 12J</t>
  </si>
  <si>
    <t>Kabel 24J</t>
  </si>
  <si>
    <t>NASK S.A. - przebudowa kabli swiatłowodowych</t>
  </si>
  <si>
    <t>OKM-07/10/24 - 1 odcinek</t>
  </si>
  <si>
    <t>OKM-07/10/24 - 2 odcinek</t>
  </si>
  <si>
    <t>OKM-01/13/72</t>
  </si>
  <si>
    <t>1.15.</t>
  </si>
  <si>
    <t>P4 Sp z o.o. (dawniej 3S) - przebudowa kabli swiatłowodowych</t>
  </si>
  <si>
    <t>KWR109k Z-XOTKTsd 12J</t>
  </si>
  <si>
    <t>1.16.</t>
  </si>
  <si>
    <t>P4 Sp z o.o. (dawniej UPC) - przebudowa kabli swiatłowodowych</t>
  </si>
  <si>
    <t>Kabel KO/WRC/20363/288J</t>
  </si>
  <si>
    <t>Kabel KO/WRC/4099/288J</t>
  </si>
  <si>
    <t>Kabel KO/WRC/23421/144J</t>
  </si>
  <si>
    <t>Kabel KO/WRC/20123/072J</t>
  </si>
  <si>
    <t>Kabel KO/WRC/37617/072J</t>
  </si>
  <si>
    <t>1.17.</t>
  </si>
  <si>
    <t>1.18.</t>
  </si>
  <si>
    <t>Tauron - przebudowa kabli swiatłowodowych</t>
  </si>
  <si>
    <t>Teleport - przebudowa kabli swiatłowodowych</t>
  </si>
  <si>
    <t>Kabel 48J</t>
  </si>
  <si>
    <t>Kabel Z-XOTKtsdD 72J - 1 odcinek</t>
  </si>
  <si>
    <t>Kabel Z-XOTKtsdD 72J - 2 odcinek</t>
  </si>
  <si>
    <t>Netia - przebudowa kabli swiatłowodowych</t>
  </si>
  <si>
    <t>Kabel WROCH001K-07 Z-XOTKtsd 144J</t>
  </si>
  <si>
    <t>Sieć MKT i KSU - ciągi współliniowe</t>
  </si>
  <si>
    <t>D-01.03.04 A</t>
  </si>
  <si>
    <t>Badanie szczelności zmontowanych odcinków, do 2 km, kanalizacja wtórna, sprężarka</t>
  </si>
  <si>
    <t>Badanie szczelności zmontowanych odcinków wraz z kalibracją, do 2 km, kanalizacja wtórna - mikrokanalizacja, sprężarka</t>
  </si>
  <si>
    <t>Sieć MKT - ciągi</t>
  </si>
  <si>
    <t>Sieć KSU - ciągi</t>
  </si>
  <si>
    <t>Sieć MKT -studnie kablowe</t>
  </si>
  <si>
    <t>Montaż elementów mechanicznej ochrony przed ingerencją osób nieuprawnionych w istniejących studniach kablowych - montaż pokryw dodatkowych z listwami, rama ciężka lub podwójna lekka</t>
  </si>
  <si>
    <t>Sieć KSU - studnie kablowe</t>
  </si>
  <si>
    <t>Roboty przygotowawcze</t>
  </si>
  <si>
    <t>Likwidacja istniejącego oznakowania poziomego</t>
  </si>
  <si>
    <t>Zabezpieczenie istniejących znaków drogowych i elementów wyposażenia miejskiego na czas robót</t>
  </si>
  <si>
    <t>kpl</t>
  </si>
  <si>
    <t>Oznakowanie pionowe</t>
  </si>
  <si>
    <t>D-07.02.01</t>
  </si>
  <si>
    <t>Montaż tarcz znaków pionowych dla pojazdów kołowych (ciąg główny) (znaki z grupy małych, folia typu 2)</t>
  </si>
  <si>
    <t>Montaż tarcz znaków pionowych dla pojazdów kołowych na wysokości (do konstrukcji wsporczych sygnalizacji) (znaki z grupy małych, folia typu 2)</t>
  </si>
  <si>
    <t>Montaż tabliczek do znaków pionowych (ciąg główny) (znaki z grupy małych, folia typu 2)</t>
  </si>
  <si>
    <t>Montaż tarcz znaków pionowych dla pojazdów kołowych (drogi boczne) i rowerów (znaki z grupy mini, folia typu 2)</t>
  </si>
  <si>
    <t>Ponowny montaż zdemontowanych tarcz znaków istniejących</t>
  </si>
  <si>
    <t>Wykonanie słupków do znaków pionowych bez wysięgników z rur stalowych Ø60 mm</t>
  </si>
  <si>
    <t>Wykonanie wysięgników z rur stalowych giętych (wysięgniki o długości do 1,5 m) (konstrukcja z dwóch rur stalowych Ø60 mm ze stężeniami), montowanych do konstrukcji wsporczych sygnalizacji, sieci trakcyjnej lub oświetlenia</t>
  </si>
  <si>
    <t>Wykonanie wspornikowych lub wielosłupowych konstrukcji wsporczych rurowych lub kratownicowych dla znaków drogowskazowych i tablic SIM (konstrukcje indywiduwalne)</t>
  </si>
  <si>
    <t>Oznakowanie poziome</t>
  </si>
  <si>
    <t>D-07.01.01</t>
  </si>
  <si>
    <t>Przedznakowanie z tyczeniem pod nadzorem geodezyjnym</t>
  </si>
  <si>
    <t>Oznakowanie grubowarstwowe</t>
  </si>
  <si>
    <t>Oznakowanie cienkowarstwowe z farb chemoutwardzalnych</t>
  </si>
  <si>
    <t>Wypełnienia przejazdów rowerowych z farb chemoutwardzalnych w kolorze czerwonym</t>
  </si>
  <si>
    <t>Wypełnienia miejsc dla niepełnosprawnych z farb chemoutwardzalnych w kolorze niebieskim</t>
  </si>
  <si>
    <t>Urządzenia bezpieczeństwa ruchu</t>
  </si>
  <si>
    <t>Słupki przeszkodowe U-5a zespolone z tworzyw sztucznych, podatne, spełniające wymagania bezpieczeństwa biernego wg PN-EN 12767</t>
  </si>
  <si>
    <t>Elementy wyposażenia miejskiego</t>
  </si>
  <si>
    <t xml:space="preserve">Roboty zieleń </t>
  </si>
  <si>
    <t>Usunięcie krzewów oraz zabezpieczenie istniejącej zieleni</t>
  </si>
  <si>
    <t>D-01.02.01.</t>
  </si>
  <si>
    <t>Wykonanie wygrodzeń SOD drzew i krzewów</t>
  </si>
  <si>
    <t>Prace z airspade</t>
  </si>
  <si>
    <t xml:space="preserve">NASADZENIA </t>
  </si>
  <si>
    <t>D-09.01.01</t>
  </si>
  <si>
    <t>Sadzenie drzew  na peronach glediczia trójcierniowa 'Elegantissima' - obowdy drzew 16-18 cm</t>
  </si>
  <si>
    <t>Sadzenie roślin cebulowych czosnek olbrzymi</t>
  </si>
  <si>
    <t>Wykonanie trawników siewem na terenie płaskim na 20 cm warstwie humusu</t>
  </si>
  <si>
    <t>Obsadzenie ogrodów deszczowcych roślinnością (Turzyca muskedońska ‘Ice Fountain’  - 136 szt.; Liliowiec ‘Stella De Oro’  - 64 szt.; Rdest wężownik ‘Superba’;  Pierwiosnek lekarski ‘Cabrillo’ - 248 szt.; wraz ze ściółkowaniem 17 m2 (zastosować kamień ozdobny lub korę kamienną gr. 32-63 mm))</t>
  </si>
  <si>
    <t>Obsiew trawą zielonego torowiska na warstwie humusu</t>
  </si>
  <si>
    <t>Pielegnacja drzew w okresie 3 lat</t>
  </si>
  <si>
    <t>Pielegnacja krzewów, traw ozdobnych, bylin, roślin cebulowych w okresie 3 lat</t>
  </si>
  <si>
    <t>I</t>
  </si>
  <si>
    <t>Roboty rozbiórkowe</t>
  </si>
  <si>
    <t>2</t>
  </si>
  <si>
    <t>3</t>
  </si>
  <si>
    <t>II</t>
  </si>
  <si>
    <t>Montaż rurociągów</t>
  </si>
  <si>
    <t>Zabezpiecznie i podwieszenie kabli/rurociągów nad szalunkami podczas prowadzenia prac w wykopie wraz z późniejszym demontażem</t>
  </si>
  <si>
    <t>1.3</t>
  </si>
  <si>
    <t>Zapewnienie ciągłej dostawy gazu oraz tymczasowe i docelowe przepięcia, poprzez zatrzymanie przepływu gazu przez tymczasowe balonowanie lub systemów gaz-stop, i ewentualnie  wykonanie tymczasowych by-passów</t>
  </si>
  <si>
    <t>2.1</t>
  </si>
  <si>
    <t>2.2</t>
  </si>
  <si>
    <t>Wykonanie podsypki piaskowej pod rurociągi i obiekty gr. 15 cm  dla rurociągu Ø225-315</t>
  </si>
  <si>
    <t>2.3</t>
  </si>
  <si>
    <t>Wykonanie obsypki i zasypki piaskowej rurociągów, do  spodu konstrukcji drogowej wraz z zagęszczeniem,  dla rurociągu Ø225-315</t>
  </si>
  <si>
    <t>Umocnienia wykopów</t>
  </si>
  <si>
    <t>3.1</t>
  </si>
  <si>
    <t>Pełne umocnienie ścian wykopów wraz z późniejszą rozbiórką umocnienia</t>
  </si>
  <si>
    <t>4</t>
  </si>
  <si>
    <t>Roboty montażowe</t>
  </si>
  <si>
    <t>4.1</t>
  </si>
  <si>
    <t xml:space="preserve">Montaż rury przewodowej PE100 SDR17.6 dn315 wraz z kształtkami, połączeniami za pomocą zgrzewania doczołowego/elektrooporowego z próbą szczelności oraz oznakowaniem taśmą </t>
  </si>
  <si>
    <t>4.2</t>
  </si>
  <si>
    <t xml:space="preserve">Montaż rury przewodowej PE100 SDR17.6 dn225wraz z kształtkami, połączeniami za pomocą zgrzewania doczołowego/elektrooporowego z próbą szczelności oraz oznakowaniem taśmą </t>
  </si>
  <si>
    <t>4.3</t>
  </si>
  <si>
    <t>Montaż rury ochronnej stalowej DN400, izolowanej, z płozami dystansowymi i manszetami zamykającymi</t>
  </si>
  <si>
    <t>4.4</t>
  </si>
  <si>
    <t xml:space="preserve">Regulacja wysokościowa ustawienia skrzynek ulicznych zasuw w nawierzchni </t>
  </si>
  <si>
    <t>D-01.03.05.</t>
  </si>
  <si>
    <t>Montaż kanałów</t>
  </si>
  <si>
    <t>Zabezpiecznie i podwieszenie kabli/rurociągów nad szalunkami/wykopem podczas prowadzenia prac w wykopie</t>
  </si>
  <si>
    <t>Zapewnienie ciagłego odbioru ścieków/wód opadowych  przez zaślepienie kanału (np. za pomocą balonów kanałowych) z odprowadzeniem ścieków do odcinka poniżej przebudowy (np. przez pompowanie)</t>
  </si>
  <si>
    <t>1.4</t>
  </si>
  <si>
    <t>Zapewnienie ciagłego odbioru ścieków na przyłączach sanitarnych przez zaślepienie przyłącza (np. za pomocą balonów kanałowych) z odprowadzeniem ściekow do odcinka poniżej przebudowy (np. przez pompowanie)</t>
  </si>
  <si>
    <t>Wykonanie podsypki piaskowej pod kanały gr. 15 cm  dla kanałów DN300</t>
  </si>
  <si>
    <t>Wykonanie obsypki i zasypki piaskowej kanałów do  spodu konstrukcji drogowej  z zagęszczeniem dla kanałów DN300</t>
  </si>
  <si>
    <t>Pełne umocnienie ścian wykopów wraz z ich późniejszą rozbiórką dla kanałów DN300</t>
  </si>
  <si>
    <t>Montaż rury kamionkowej,  kielichowej, dwustronnie glazurowanej o średnicy 300 mm, wraz z kształtkami, z próbą szczelności</t>
  </si>
  <si>
    <t>Połączenie z istniejącą instalacją wewnętrzną, za pomocą manszet połączeniowych przed budynkiem</t>
  </si>
  <si>
    <t>Montaż manszety reparacyjnej/połączeniowej na kanał kamionkowy  DN300mm</t>
  </si>
  <si>
    <t>Montaż studni kanalizacyjnych</t>
  </si>
  <si>
    <t xml:space="preserve">Roboty ziemne </t>
  </si>
  <si>
    <t>Wykonanie obsypki piaskowej z zagęszczeniem dla studnia DN1000 do spodu konstrukcji drogowej</t>
  </si>
  <si>
    <t>Pełne umocnienie ścian wykopów wraz z rozbiórką dla studni kanalizacyjnych</t>
  </si>
  <si>
    <t>Włączenie do istn. studni - wywiercenie otworu, osadzenie przejścia szczelnego, wyprofilowanie kinety, wsadzenie króćca</t>
  </si>
  <si>
    <t>Włączenie na istn kanał, tj. połączenie z zabudowaną studnią na istn kanale</t>
  </si>
  <si>
    <t>Regulacja wysokościowa</t>
  </si>
  <si>
    <t>Regulacja wysokościowa włazów studzienek (z wymianą włazu na nowy) z ewentualnym zastosowaniem polimerowych pierścieni wyrównawczych</t>
  </si>
  <si>
    <t>3.2</t>
  </si>
  <si>
    <t>Regulacja wysokościowa włazów studzienek (właz do wykorzystania) z ewentualnym zastosowaniem polimerowych pierścieni wyrównawczych</t>
  </si>
  <si>
    <t>Likwidacja studni betonowych/murowanych z wywiezieniem odpadów i opłatami oraz wykopem i  zasypaniem</t>
  </si>
  <si>
    <t>Włączenie do istn. studni lub kanału. Wywiercenie otworu, osadzenie przejścia szczelnego, wyprofilowanie kinety lub montaż trójnika</t>
  </si>
  <si>
    <t>1.5</t>
  </si>
  <si>
    <t>Włączenie na istn kanał poprzez zabudowę studni na istn kanale - tj. rozbiórka istn kanału i połączenie kanału z zabudowaną studnią</t>
  </si>
  <si>
    <t>Montaż rur kanalizacyjnych z  polipropylenu, kielichowych SN8 DN160-DN200 z próbą szczelności, czyszczeniem hydrodynamicznym</t>
  </si>
  <si>
    <t>Montaż rur kanalizacyjnych z  polipropylenu, kielichowych SN8 DN250 z próbą szczelności, czyszczeniem hydrodynamicznym</t>
  </si>
  <si>
    <t>Montaż rur kanalizacyjnych z PE, kielichowych SN8 DN600 z próbą szczelności, czyszczeniem hydrodynamicznym</t>
  </si>
  <si>
    <t>4.5</t>
  </si>
  <si>
    <t>2.4</t>
  </si>
  <si>
    <t xml:space="preserve">Studnie Ø 600 z PP z włazem żeliwnym, z wypełnieniem betonowym klasy D400  i  z wykonaniem podłoża z piasku o grubości 15 cm </t>
  </si>
  <si>
    <t>2.5</t>
  </si>
  <si>
    <t xml:space="preserve">Studnie Ø 400 z PP z włazem żeliwnym klasy D400  i  z wykonaniem podłoża z piasku o grubości 15 cm </t>
  </si>
  <si>
    <t>2.6</t>
  </si>
  <si>
    <t>Montaż regulatora odpływu w studni kanalizacyjnej</t>
  </si>
  <si>
    <t>2.7</t>
  </si>
  <si>
    <t>Połączenie/podejście przyłączami Rd z istn. instalacją odprowadzającej wody deszczowe (rur spustowych), "w pionie i poziomie", za pomocą kształtek połączeniowych różnych materiałów, manszet połączeniowych, króćców, kolan i redukcji, z zastosowaniem rewizji żeliwnej</t>
  </si>
  <si>
    <t>Likwidacja wpustów z wywiezieniem odpadów</t>
  </si>
  <si>
    <t>Likwidacja/zamulenie przykanalików  DN150/200  z wywiezieniem odpadów</t>
  </si>
  <si>
    <t>Wykonanie podsypki piaskowej gr. 15 cm  dla przykanalików od wpustów deszczowych</t>
  </si>
  <si>
    <t>Wykonanie obsypki i zasypki piaskowej przykanalików od wpustów deszczowych do spodu konstrukcji drogowej  z zagęszczeniem</t>
  </si>
  <si>
    <t>Pełne umocnienie ścian wykopów wraz z ich późniejszą rozbiórką dla kanałów DN160-DN200</t>
  </si>
  <si>
    <t xml:space="preserve">Montaż rur kanalizacyjnych z  polipropylenu, kielichowych SN8 DN160 z próbą szczelności, czyszczeniem hydrodynamicznym </t>
  </si>
  <si>
    <t xml:space="preserve">Montaż rur kanalizacyjnych z  polipropylenu, kielichowych SN8 DN200 z próbą szczelności, czyszczeniem hydrodynamicznym </t>
  </si>
  <si>
    <t>III</t>
  </si>
  <si>
    <t>Montaż wpustów</t>
  </si>
  <si>
    <t>Wykonanie podbudowy pod obiekty z podsypki piaskowej o grubości 15 cm dla wpustów</t>
  </si>
  <si>
    <t>Wykonanie obsypki piaskowej z zagęszczeniem dla wpustów do spodu konstrukcji drogowej</t>
  </si>
  <si>
    <t>Pełne umocnienie ścian wykopów wraz z ich późniejszą rozbiórką dla wpustów deszczowych</t>
  </si>
  <si>
    <t>3.3</t>
  </si>
  <si>
    <t>3.4</t>
  </si>
  <si>
    <t>3.5</t>
  </si>
  <si>
    <t>3.6</t>
  </si>
  <si>
    <t xml:space="preserve">Regulacja wysokościowa wpustu deszczowego z przełożeniem kratki ściekowej oraz studni inspekcyjnej z regulacją włazu na studni </t>
  </si>
  <si>
    <t>3.7</t>
  </si>
  <si>
    <t>Ogrody deszczowe (bez nasadzeń)</t>
  </si>
  <si>
    <t>Wpust płaski uliczny klasy D400, z klapą żeliwną uchylną 400x600, z koszem na zanieczyszczenia, osadzony na studzience DN500  z  elementów prefabrykowanych z betonu klasy min C30/37, z osadnikiem i syfonem</t>
  </si>
  <si>
    <t>Wpust żeliwny krawężnikow klasy D400, z koszem na zanieczyszczenia, osadzony na studzience DN500  z  elementów prefabrykowanych z betonu klasy min C30/37, z osadnikiem i syfonem</t>
  </si>
  <si>
    <t>Wpust punktowy, kratowy, z rusztem żeliwnym 377x500 mm, klasy D400 osadzony na studzience systemowej z betonu C35/45, z osadnikiem min. 0,5m, koszem i syfonem odwróconym do góry</t>
  </si>
  <si>
    <t>Wpust kopułowy ze zwieńczeniem żeliwnym przeznaczonym do terenów zielonych na studzience wpustowej DN425 z PP</t>
  </si>
  <si>
    <t>Studnie Ø 400 z PP z włazem żeliwnym klasy D400  i  z wykonaniem podłoża piaskowego gr 15 cm</t>
  </si>
  <si>
    <t>Demontaż hydrantów</t>
  </si>
  <si>
    <t>Zabezpieczenie i podwieszenie kabli/rurociągów nad i pomiędzy szalunkami podczas prowadzenia prac w wykopie</t>
  </si>
  <si>
    <t>Zapewnienie ciągłej dostawy wody oraz tymczasowe i docelowe przepięcia, poprzez zatrzymanie przepływu i ewentualnie  wykonanie tymczasowych by-passów dla sieci rozdzielczych)</t>
  </si>
  <si>
    <t>Zapewnienie ciągłej dostawy wody oraz tymczasowe i docelowe przepięcia, poprzez zatrzymanie przepływu i ewentualnie  wykonanie tymczasowych by-passów (dla magistral)</t>
  </si>
  <si>
    <t>Odwodnienie rurociągu i następnie napełnienie (dla magistrali)</t>
  </si>
  <si>
    <t>Wykonanie podsypki piaskowej pod kanały i obiekty gr. 15 cm  dla  rurociągów Ø125 - Ø500</t>
  </si>
  <si>
    <t>Wykonanie obsypki i zasypki piaskowej do spodu konstrukcji drogowej  z zagęszczeniem  dla  rurociągów Ø125 - Ø500</t>
  </si>
  <si>
    <t xml:space="preserve">Pełne umocnienie ścian wykopów wraz z późniejszą rozbiórką </t>
  </si>
  <si>
    <t>Montaż sieci wodociągowej Ø125, PE100, SDR17, PN10  wraz z kształtkami, połączeniami za pomocą zgrzewania doczołowego/elektrooporowego, oznakowaniem, próbą szczelności, dezynfekcją, płukaniem oraz oznakowaniem taśmą</t>
  </si>
  <si>
    <t>Montaż sieci wodociągowej Ø160, PE100, SDR17, PN10  wraz z kształtkami, połączeniami za pomocą zgrzewania doczołowego/elektrooporowego, oznakowaniem, próbą szczelności, dezynfekcją, płukaniem oraz oznakowaniem taśmą</t>
  </si>
  <si>
    <t>Montaż sieci wodociągowej Ø250, PE100, SDR17, PN10  wraz z kształtkami,połączeniami za pomocą zgrzewania doczołowego/elektrooporowego, oznakowaniem, próbą szczelności, dezynfekcją, płukaniem oraz oznakowaniem taśmą</t>
  </si>
  <si>
    <t>Montaż sieci wodociągowej Ø315, PE100, SDR17, PN10  wraz z kształtkami, połączeniami za pomocą zgrzewania doczołowego/elektrooporowego, oznakowaniem, próbą szczelności, dezynfekcją, płukaniem oraz oznakowaniem taśmą</t>
  </si>
  <si>
    <t>4.6</t>
  </si>
  <si>
    <t>4.7</t>
  </si>
  <si>
    <t>Montaż sieci wodociągowej Ø90 - Ø110, PE100, SDR17, PN10  wraz z kształtkami, połączeniami za pomocą zgrzewania doczołowego/elektrooporowego, oznakowaniem, próbą szczelności, dezynfekcją, płukaniem oraz oznakowaniem taśmą</t>
  </si>
  <si>
    <t>4.8</t>
  </si>
  <si>
    <t>Montaż sieci wodociągowej Ø32 - Ø63, PE100, SDR17, PN10  wraz z kształtkami, połączeniami za pomocą zgrzewania doczołowego/elektrooporowego, oznakowaniem, próbą szczelności, dezynfekcją, płukaniem oraz oznakowaniem taśmą</t>
  </si>
  <si>
    <t>4.9</t>
  </si>
  <si>
    <t>Wykonanie przewiertu sterowanego dla wodociągu De160, z wykonaniem komór starowej i odbiorczej i wciągnieciem rurociągu</t>
  </si>
  <si>
    <t>4.10</t>
  </si>
  <si>
    <t>Montaż  przepustnic  kołnierzowych o średnicy DN 400-500, do zabudowy w ziemi,  z przekładnią ślimakową i wskaźnikiem  otwarcia, z przedłużeniem trzpienia i skrzynką uliczną  wraz z blokiem podporowym</t>
  </si>
  <si>
    <t>4.11</t>
  </si>
  <si>
    <t>Montaż zasuw odcinajacych, kołnierzowych bezdławikowych  długość zabudowy F5,  PN10 , DN300mm, z przedłużeniem trzpienia i skrzynką uliczną wraz z blokiem podporowym</t>
  </si>
  <si>
    <t>4.12</t>
  </si>
  <si>
    <t>Montaż zasuw odcinajacych, kołnierzowych bezdławikowych  długość zabudowy F5,  PN10 , DN150mm, z przedłużeniem trzpienia i skrzynką uliczną wraz z blokiem podporowym</t>
  </si>
  <si>
    <t>4.13</t>
  </si>
  <si>
    <t>Montaż zasuw odcinajacych, kołnierzowych bezdławikowych  długość zabudowy F5,  PN10 , DN100mm, z przedłużeniem trzpienia i skrzynką uliczną wraz z blokiem podporowym</t>
  </si>
  <si>
    <t>4.14</t>
  </si>
  <si>
    <t>Montaż zasuw odcinajacych, kołnierzowych bezdławikowych  długość zabudowy F5,  PN10 , DN80mm, z przedłużeniem trzpienia i skrzynką uliczną wraz z blokiem podporowym</t>
  </si>
  <si>
    <t>4.15</t>
  </si>
  <si>
    <t xml:space="preserve">Montaż armatury nawiercająco odcinającej DN32 - DN63 dla przyłączy </t>
  </si>
  <si>
    <t>4.16</t>
  </si>
  <si>
    <t>Montaż hydrantu nadziemnego wraz z blokiem podporowym i podejściem pod hydrant</t>
  </si>
  <si>
    <t>4.17</t>
  </si>
  <si>
    <t>Montaż hydrantu podziemnego wraz z blokiem podporowym i podejściem pod hydrant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</si>
  <si>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</si>
  <si>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</si>
  <si>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</si>
  <si>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</si>
  <si>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</si>
  <si>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</si>
  <si>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</si>
  <si>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</si>
  <si>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</si>
  <si>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</si>
  <si>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</si>
  <si>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</si>
  <si>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</si>
  <si>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</si>
  <si>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</si>
  <si>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5</t>
  </si>
  <si>
    <t>Bloki oporowe i podporowe</t>
  </si>
  <si>
    <t>5.1</t>
  </si>
  <si>
    <t>Bloki oporowe betonowe</t>
  </si>
  <si>
    <t>6</t>
  </si>
  <si>
    <t>Regulacje wysokościowe</t>
  </si>
  <si>
    <t>6.1</t>
  </si>
  <si>
    <t xml:space="preserve">Regulacja wysokościowa ustawienia skrzynek ulicznych (zasuw, hydrantów i odpowietrzenia) w nawierzchni </t>
  </si>
  <si>
    <t>Wykonanie wykopów w gruntach I-IV kat. z odwozem urobku i utylizacją oraz ewent. odwodnieniem wykopu dla rurociągu Ø315</t>
  </si>
  <si>
    <t>Wykonanie podsypki piaskowej pod rurociągi i obiekty gr. 15 cm  dla rurociągu Ø315</t>
  </si>
  <si>
    <t>Wykonanie obsypki i zasypki piaskowej rurociągów, do  spodu konstrukcji drogowej wraz z zagęszczeniem,  dla rurociągu Ø315</t>
  </si>
  <si>
    <t>Pełne umocnienie ścian wykopów wraz z późniejszą rozbiórką umocnienia, dla sieci i przyłączy</t>
  </si>
  <si>
    <t xml:space="preserve">Montaż rury przewodowej PE100 SDR17.6 De315 wraz z kształtkami, połączeniami za pomocą zgrzewania doczołowego/elektrooporowego z próbą szczelności oraz oznakowaniem taśmą </t>
  </si>
  <si>
    <t>Rozebranie nawierzchni z mieszanek mineralno-bitumicznych ścieżki rowerowej  o grubości 7 cm</t>
  </si>
  <si>
    <t>Rozebranie chodników z płyt betonowych 40x60x8 cm na podsypce cementowo-piaskowej</t>
  </si>
  <si>
    <t>Rozebranie chodników z kostki kamiennej nieregularnej drobnej na podsypce cementowo-piaskowej wraz z oczyszczeniem materiału kamiennego.</t>
  </si>
  <si>
    <t>Rozebranie oporników kamiennych na podsypce cementowo-piaskowej  i ławie betonowej  wraz z oczyszczeniem materiału kamiennego.</t>
  </si>
  <si>
    <t>Rozebranie krawężników stalowych</t>
  </si>
  <si>
    <t>Rozebranie nawierzchni z płyt żelbetowych (prefabrykowanych) w torowiskach tramwajowych o prześwicie 1435 mm linii jednotorowych</t>
  </si>
  <si>
    <t>D-03.02.02</t>
  </si>
  <si>
    <t>Likwidacja/zamulenie przykanalików  deszczowych z rynien i budynków DN150  z wywiezieniem odpadów</t>
  </si>
  <si>
    <t>Wykonanie podsypki piaskowej pod kanały gr. 15 cm  dla kanałów DN250-DN1000</t>
  </si>
  <si>
    <t>Wykonanie obsypki i zasypki piaskowej kanałów do  spodu konstrukcji drogowej  z zagęszczeniem dla kanałów DN250-DN1000</t>
  </si>
  <si>
    <t>Pełne umocnienie ścian wykopów wraz z ich późniejszą rozbiórką dla kanałów DN200-DN1000</t>
  </si>
  <si>
    <t>Montaż rur kanalizacyjnych z  PE, kielichowych SN8 DN300 z próbą szczelności, czyszczeniem hydrodynamicznym</t>
  </si>
  <si>
    <t>Montaż rur kanalizacyjnych z PE, SN8 DN1000 , łączonych za pomocą kielicha lub przez spawanie ekstruzyjne, z próbą szczelności, czyszczeniem hydrodynamicznym</t>
  </si>
  <si>
    <t>Wykonanie wykopów w gruntach I-IV kat. z odwozem urobku i utylizacją dla studni DN400-1500 oraz ew. odwodnieniem wykopu. Warstwa wykopu pod konstrukcję drogi uwzględniona w branży drogowej</t>
  </si>
  <si>
    <t>Wykonanie obsypki piaskowej z zagęszczeniem dla studnia DN400-1500 do spodu konstrukcji drogowej</t>
  </si>
  <si>
    <t xml:space="preserve">Studnie Ø 1000 z elementów prefabrykowanych łączonych  na uszczelki, z betonu min. C40/50 z fabrycznie wykonaną kinetą, zamontowanymi przejściami szczelnymi, konusem i włazem żeliwnym o prześwicie DN600, z wypełnieniem betonowym z 2-4 otworami wentylacyjnymi, klasy D400  i  z wykonaniem podłoża betonowego z betonu C8/10 o grubości 10 cm </t>
  </si>
  <si>
    <t xml:space="preserve">Studnie Ø 1200 z elementów prefabrykowanych łączonych  na uszczelki, z betonu min. C40/50 z fabrycznie wykonaną kinetą, zamontowanymi przejściami szczelnymi, konusem i włazem żeliwnym  o prześwicie DN600, z wypełnieniem betonowym  z 2-4 otworami wentylacyjnymi, klasy D400  i  z wykonaniem podłoża betonowego z betonu C8/10 o grubości 10 cm </t>
  </si>
  <si>
    <t xml:space="preserve">Studnie Ø 1500 z elementów prefabrykowanych łączonych  na uszczelki, z betonu min. C40/50 z fabrycznie wykonaną kinetą, zamontowanymi przejściami szczelnymi, konusem i włazem żeliwnym o prześwicie DN600, z wypełnieniem betonowym z 2-4 otworami wentylacyjnymi, klasy D400  i  z wykonaniem podłoża betonowego z betonu C8/10 o grubości 10 cm </t>
  </si>
  <si>
    <t>Likwidacja kolektora ogólnospławnego z kamionki DN300 z wyciągnieciem, likwidacją i robotami ziemnymi (wykop i zasyp do dołu konstrukcji drogowych)</t>
  </si>
  <si>
    <t>Zamulenie kolektora ogólnospławnego z kamionki DN300</t>
  </si>
  <si>
    <t>Likwidacja przykanalików sanitarnych DN150 z wyciągnieciem, likwidacją i robotami ziemnymi (wykop i zasyp do dołu konstrukcji drogowych)</t>
  </si>
  <si>
    <t>Zamulenie przykanalików sanitarnych DN150</t>
  </si>
  <si>
    <t>Demontaż istniejących rurociągów Ø400 i Ø500 wraz z wykopem, wyciągnieciem z ziemi, utylizacją i zasypaniem wykopów. Odcięte końcówki zaślepić korkami betonowymi</t>
  </si>
  <si>
    <t>Demontaż istniejących rurociągów Ø40 - Ø300 wraz z wykopem, wyciągnieciem z ziemi, utylizacją i zasypaniem wykopów. Odcięte końcówki zaślepić korkami betonowymi</t>
  </si>
  <si>
    <t>Zamulenie unieczynnianych rurociągów Ø178 - Ø300 wraz zaślepieniem korkami betonowymi. Wykop i zasyp w miejscu zamulania i odcięć. Demontaż rurociągu na odcinku kolizji z proj. infrastrukturą podziemną</t>
  </si>
  <si>
    <t>Zaślepienie unieczynnianych rurociągów Ø32-128 i pozostawienie ich w ziemi. Zaślepienie odciętych końcówek korkami betonowymi. Demontaż rurociągu na odcinku kolizji z proj. infrastrukturą podziemną</t>
  </si>
  <si>
    <t>Montaż. Tuleja kołnierzowa DN500 z kołnierzem galwanizowanym</t>
  </si>
  <si>
    <t>Montaż. Wstawka montażowa DN500</t>
  </si>
  <si>
    <t>Montaż. Wstawka montażowa DN400</t>
  </si>
  <si>
    <t>Montaż. Trójnik kołnierzowy DN500</t>
  </si>
  <si>
    <t>Montaż. Trójnik kołnierzowy redukcyjny DN400/150</t>
  </si>
  <si>
    <t>Montaż. Trójnik kołnierzowy redukcyjny DN400/150 ze spustem</t>
  </si>
  <si>
    <t>Montaż. Zwężka redukcyjna kołnierzowa DN500/400</t>
  </si>
  <si>
    <t>Montaż. Zwężka redukcyjna kołnierzowa DN500/300</t>
  </si>
  <si>
    <t>Montaż. Łuki kielichowe DN400</t>
  </si>
  <si>
    <t>Montaż. Kształtka kielichowo-kołnierzowa DN400</t>
  </si>
  <si>
    <t>Montaż. Kształtka kielichowo-kołnierzowa DN500</t>
  </si>
  <si>
    <t>Montaż. Łącznik rurowo-kołnierzowy DN500</t>
  </si>
  <si>
    <t>Montaż. Łącznik rurowo-kołnierzowy DN250/225</t>
  </si>
  <si>
    <t>Montaż. Łącznik rurowo-kołnierzowy DN150</t>
  </si>
  <si>
    <t>D-01.03.06</t>
  </si>
  <si>
    <t xml:space="preserve">Montaż studni kanalizacyjnej Ø1000, z elementów prefabrykowanych łączonych na uszczelki, z betonu klasy C40/50, wodoszczelnego W8 i nasiąkliwości poniżej 5%, klasa ekspozycji wewn. studz. XA3, ze stopniami złazowymi, z kinetą wykonaną fabrycznie, z przejściami szczelnymi/króćcami, ze zwieńczeniem za pomoca zwężki asymetrycznej, pierścieniami polimerowymi i z włazem żeliwnym o prześwicie DN600, z wypełnieniem betonowym, klasy D400 i z wykonaniem podłoża betonowego z betonu C8/10 o grubości 10 cm </t>
  </si>
  <si>
    <t>Zaślepienie nieczynnych rurociągów Ø125 stal i pozostawienie ich w ziemi. Demontaż rurociągu na odcinku kolizji z proj. infrastrukturą podziemną</t>
  </si>
  <si>
    <t>Demontaż nieczynnych rurociągów Ø200-Ø300 stal poprzez wykop i wyciągnięcie wraz z utylizacją, zasypem wykopu do spodu konstrukcji drogowych.</t>
  </si>
  <si>
    <t>Demontaż istniejących unieczynnianych rurociągów Ø225-300stal/PE wraz z przedmuchaniem; poprzez wykop i wyciągnięcie wraz z utylizacją, zasypem wykopu do spodu konstrukcji drogowych.</t>
  </si>
  <si>
    <t>Demontaż nieczynnych rurociągów Ø50-Ø200 stal/PE poprzez wykop i wyciągnięcie wraz z utylizacją, zasypem wykopu do spodu konstrukcji drogowych. Odcięte końcówki zaślepić korkami betonowymi</t>
  </si>
  <si>
    <t>Demontaż nieczynnych rurociągów Ø300-Ø500 stal/PE poprzez wykop i wyciągnięcie wraz z utylizacją, zasypem wykopu do spodu konstrukcji drogowych. Odcięte końcówki zaślepić korkami betonowymi</t>
  </si>
  <si>
    <t>Zamulenie nieczynnych rurociągów Ø50-Ø200 stal/PE wraz z zaślepieniem korkami betonowymi i pozostawienie ich w ziemi. Wykop i zasyp w miejscu zamulania i odcięć. Demontaż rurociągu na odcinku kolizji z proj. infrastrukturą podziemną</t>
  </si>
  <si>
    <t>Zamulenie nieczynnych rurociągów Ø300-Ø500 stal/PE wraz z zaślepieniem korkami betonowymi i pozostawienie ich w ziemi. Wykop i zasyp w miejscu zamulania i odcięć. Demontaż rurociągu na odcinku kolizji z proj. infrastrukturą podziemną</t>
  </si>
  <si>
    <t>1.2.1.</t>
  </si>
  <si>
    <t>1.2.2.</t>
  </si>
  <si>
    <t>1.2.3.</t>
  </si>
  <si>
    <t>1.2.4.</t>
  </si>
  <si>
    <t>Wywóz i utylizacja kruszywa,kamienia i gruntu na miejsce wskazane przez Wykonawcę.</t>
  </si>
  <si>
    <t>Frezowanie</t>
  </si>
  <si>
    <t>Frezowanie nawierzchni bitumicznej o gr. 8 cm</t>
  </si>
  <si>
    <t>Konstrukcja KR4 ul. B. Drobnera</t>
  </si>
  <si>
    <t>Zjazdy</t>
  </si>
  <si>
    <t>Opaski</t>
  </si>
  <si>
    <t>Krawężniki/obrzeża</t>
  </si>
  <si>
    <t>Załadunek, wywóz, składowanie i utylizacja odpadów</t>
  </si>
  <si>
    <t>Zdjęcie warstwy humusu</t>
  </si>
  <si>
    <t>Wykonanie wykopów w gruntach nieskalistych</t>
  </si>
  <si>
    <t>Wykonanie nasypów</t>
  </si>
  <si>
    <t>Korytowanie wraz z profilowaniem i zagęszczaniem podłoża</t>
  </si>
  <si>
    <t xml:space="preserve">Elementy liniowe </t>
  </si>
  <si>
    <t>Krawężniki kamienne</t>
  </si>
  <si>
    <t>Obrzeża betonowe</t>
  </si>
  <si>
    <t>Ścieki uliczne</t>
  </si>
  <si>
    <t>Wygrodzenie zieleni</t>
  </si>
  <si>
    <t>Nawierzchnia z kostki kamiennej staroużytecznej na podsypce cementowo-piaskowej 1:3 (kostka z odzysku)</t>
  </si>
  <si>
    <t>D-04.07.02.</t>
  </si>
  <si>
    <t>D-08.02.07.</t>
  </si>
  <si>
    <t>Nawierzchnia z mieszanek mineralno-bitumicznych AC5S - warstwa ścieralna - grubość po zagęszcz. 3 cm</t>
  </si>
  <si>
    <t>Chodniki z płyt betonowych szarych  40x40 o grubości 8 cm na podsypce cementowo-piaskowej z wypełnieniem spoin piaskiem</t>
  </si>
  <si>
    <t>D-08.02.02.</t>
  </si>
  <si>
    <t>D-04.02.01.</t>
  </si>
  <si>
    <t>Konstrukcja chodników</t>
  </si>
  <si>
    <t>Chodniki z płyt betonowych szarych  40x40 o grubości 8 cm na podsypce cementowo-piaskowej 1:3 z wypełnieniem spoin piaskiem</t>
  </si>
  <si>
    <t xml:space="preserve">Frezowanie nawierzchni bitumicznej o gr. 5 cm </t>
  </si>
  <si>
    <t>Rozebranie nawierzchni z mieszanek mineralno-bitumicznych o grubości 8 cm</t>
  </si>
  <si>
    <t>Rozebranie nawierzchni z mieszanek mineralno-bitumicznych o grubości 10 cm</t>
  </si>
  <si>
    <t>Rozebranie nawierzchni z mieszanek mineralno-bitumicznych o grubości 13 cm</t>
  </si>
  <si>
    <t>Rozebranie nawierzchni z mieszanek mineralno-bitumicznych o grubości 30 cm</t>
  </si>
  <si>
    <t>Rozebranie nawierzchni z mieszanek mineralno-bitumicznych ścieżki rowerowej  o grubości 3 cm</t>
  </si>
  <si>
    <t>Rozebranie nawierzchni z mieszanek mineralno-bitumicznych ścieżki rowerowej  o grubości 10 cm</t>
  </si>
  <si>
    <t>Podbudowa pomocnicza z mieszanki stabilizowanej cementem C5/6 - grubość warstwy po zagęszczeniu 27 cm</t>
  </si>
  <si>
    <t>Nawierzchnia z kostki kamiennej staroużytecznej na podsypce cementowo-piaskowej 1:3 spoinowana zaprawą cementową</t>
  </si>
  <si>
    <t>Nawierzchnia z kostki kamiennej staroużytecznej na podsypce cementowo-piaskowej 1:3 (kostka z odzysku) spoinowana zaprawą cementową</t>
  </si>
  <si>
    <t>Opaski z kostki kamiennej cięto-łupanej 9/11 (góra cięta boki łupane) na podsypce cementowo-piaskowej z wypełnieniem spoin zaprawą cementową</t>
  </si>
  <si>
    <t>Podbudowa z kruszywa łamanego C90/3 stabilizowanego mechanicznie  grubości po zagęszczeniu 30 cm</t>
  </si>
  <si>
    <t>Podbudowa z kruszywa łamanego C90/3 stabilizowanego mechanicznie  grubości po zagęszczeniu 35cm</t>
  </si>
  <si>
    <t>Zjazdy z kostki betonowej grafitowej 20x20 gr. 8cm cm na podsypce cementowo-piaskowej 1:3 z wypełnieniem spoin zaprawą cementową</t>
  </si>
  <si>
    <t>Rozebranie nawierzchni z mieszanek mineralno-bitumicznych o grubości 25 cm</t>
  </si>
  <si>
    <t>Rozebranie podbudowy betonowej o grubości 15 cm</t>
  </si>
  <si>
    <t>Konstrukcja KR3 ul. Cybulskiego</t>
  </si>
  <si>
    <t>Rozebranie opasek z płyt betonowych 30x30x5 cm na podsypce cementowo-piaskowej</t>
  </si>
  <si>
    <t>Rozebranie nawierzchni z kostki betonowej gr. 8cm na podsypce cementowo-piaskowej</t>
  </si>
  <si>
    <t>Rozebranie chodników z płyt betonowych 30x30x5 cm na podsypce cementowo-piaskowej</t>
  </si>
  <si>
    <t>Wywóz gruzu bitumicznego na składowisko Wykonawcy wraz z utylizacją</t>
  </si>
  <si>
    <t>Wywóz gruzu betonowego na składowisko Wykonawcy wraz z utylizacją</t>
  </si>
  <si>
    <t>Wywóz gruzu mineralnego na składowisko Wykonawcy wraz z utylizacją</t>
  </si>
  <si>
    <t>Wywóz pozostałych odpadów budowlanych na składowisko Wykonawcy wraz z utylizacją 
(grunt stabilizowany cementem, podsypki)</t>
  </si>
  <si>
    <t>Demontaż ławek z wywozem na magazyn ZDiUM</t>
  </si>
  <si>
    <t>Demontaż wygrodzeń z wywozem na magazyn ZDiUM</t>
  </si>
  <si>
    <t>Demontaż słuków wygrodzeniowych z wywozem na magazyn ZDiUM</t>
  </si>
  <si>
    <t>Demontaż słuków przystankowych z wywozem na magazyn ZDiUM</t>
  </si>
  <si>
    <t>Demontaż stojaków rowerowych z wywozem na magazyn ZDiUM</t>
  </si>
  <si>
    <t>Rozebranie chodników z warstwy mineralno-żywicznej gr. 2.5cm</t>
  </si>
  <si>
    <t>Rozebranie ścieków z jednego rzędu kostki kamiennej na ławie betonowej wraz z oczyszczeniem materiału kamiennego.</t>
  </si>
  <si>
    <t>Rozebranie ścieków z dwóch rzędów kostki kamiennej na ławie betonowej wraz z oczyszczeniem materiału kamiennego.</t>
  </si>
  <si>
    <t>Opaski z płyt betonowych szarych 35x35 o grubości 5 cm na podsypce cementowo-piaskowej 1:3 z wypełnieniem spoin piaskiem</t>
  </si>
  <si>
    <t>D-05.02.11.</t>
  </si>
  <si>
    <t>D-02.03.01.</t>
  </si>
  <si>
    <t>Chodniki z kostki betonowej 20x20cm koloru szarego gr.8cm (materiał z odzysku)</t>
  </si>
  <si>
    <t>Ulepszone podłoże z mieszanki niezwiązanej o CBR&gt;20% - grubość warstwy po zagęszczeniu 40 cm</t>
  </si>
  <si>
    <t>Podbudowa pomocnicza z mieszanki stabilizowanej cementem C3/4 - grubość warstwy po zagęszczeniu 18 cm</t>
  </si>
  <si>
    <t>Podbudowa z betonu C20/25 grubości po zagęszczeniu 20 cm</t>
  </si>
  <si>
    <t>Chodniki z kostki betonowej koloru szarego gr.8cm (materiał z odzysku)</t>
  </si>
  <si>
    <t>Chodniki z kostki kamiennej  9/11 (materiał z odzysku) na podsypce cementowo-piaskowej z wypełnieniem spoin zaprawą cementową</t>
  </si>
  <si>
    <t>D-04.06.01.</t>
  </si>
  <si>
    <t>Konstrukcja zjazdów</t>
  </si>
  <si>
    <t>Zjazdy z kostki kamiennej 18x20 cm na podsypce cementowo-piaskowej 1:3 z wypełnieniem spoin zaprawą cementową</t>
  </si>
  <si>
    <t>Dostarczenie i możnaż trejaży o długości ok. 4.5m</t>
  </si>
  <si>
    <t>Nawierzchnia z kostki kamiennej cięto łupanej (góra cięta boki łupane) o wysokości 20 cm na podsypce cementowo-piaskowej 1:3  spoinowana zaprawą cementową</t>
  </si>
  <si>
    <t>Przekładanie rurociągu kablowego 1-otw w wykopie szerokoprzestrzennym</t>
  </si>
  <si>
    <t>P4 Sp. zo.o. / UPC Polska Sp.z.o.o. -  kanalizacja</t>
  </si>
  <si>
    <t>Linia OKP70017 144J</t>
  </si>
  <si>
    <t>Zestawienie kabli  MI-MKP 144J</t>
  </si>
  <si>
    <t>Światłowód Inwestycje Sp. z o.o.</t>
  </si>
  <si>
    <t>Linia OKH75140-15/12J</t>
  </si>
  <si>
    <t>Z-XOTKtsd 24J nr 1</t>
  </si>
  <si>
    <t>Z-XOTKtsd 24J nr 2</t>
  </si>
  <si>
    <t>Z-XOTKtsd 24J nr 3</t>
  </si>
  <si>
    <t xml:space="preserve"> Z-XOTKtsd 72J nr 4</t>
  </si>
  <si>
    <t>Z-XOTKtsd 24J nr 5</t>
  </si>
  <si>
    <t xml:space="preserve">KWR109 Z-XOTKtsd 48J </t>
  </si>
  <si>
    <t>Zestawienie kabli  - A-DQ(ZN)(SR)2Y24x12 288J</t>
  </si>
  <si>
    <t>Zestawienie kabli  A-DQZNB2Y12x12 144J</t>
  </si>
  <si>
    <t>Zestawienie kabli  - kabel A-DQ(ZN)B2Y 6x12</t>
  </si>
  <si>
    <t>Zestawienie kabli  - kabel XzTKMXpw 100x4x0.5</t>
  </si>
  <si>
    <t>Zestawienie kabli  - kabel XzTKMXpw 50x4x0.6</t>
  </si>
  <si>
    <t>Zestawienie kabli  - kabel XzTKMXpw 50x4x0.5</t>
  </si>
  <si>
    <t>Zestawienie kabli  - kabel XzTKMXpw 35x4x0.5</t>
  </si>
  <si>
    <t>Zestawienie kabli  - kabel XzTKMXpw 25x4x0.5</t>
  </si>
  <si>
    <t>Zestawienie kabli  - kabel XzTKMXpw15x4x0.5</t>
  </si>
  <si>
    <t>Zestawienie kabli  - kabel XzTKMXpw 10x4x0.5</t>
  </si>
  <si>
    <t>Zestawienie kabli  - kabel XzTKMXpw 5x4x0.5</t>
  </si>
  <si>
    <t>Montaż złączy rur polietylenowych w kanalizacji. złączka do mukrorurki 14</t>
  </si>
  <si>
    <t>Montaż złączy przelotowych na kablach światłowodowych tubowych ułożonych w kanalizacji kablowej; mufa termokurczliwa. 1 spajany światłowód</t>
  </si>
  <si>
    <t>Montaż złączy przelotowych na kablach światłowodowych tubowych ułożonych w kanalizacji kablowej; mufa termokurczliwa. każdy następny spajany światłowód</t>
  </si>
  <si>
    <t>Pomiary reflektometryczne linii światłowodowych. pomiary końcowe odcinka regeneratorowego z przełącznicy. mierzony 1 światłowód</t>
  </si>
  <si>
    <t>Pomiary reflektometryczne linii światłowodowych. pomiary końcowe odcinka regeneratorowego z przełącznicy. dodatek za każdy następny zmierzony światłowód</t>
  </si>
  <si>
    <t>Pomiary tłumienności optycznej linii światłowodowych metodą transmisyjną. pomiar przeprowadzany razem z innymi pomiarami. mierzony 1 światłowód</t>
  </si>
  <si>
    <t>Pomiary tłumienności optycznej linii światłowodowych metodą transmisyjną. pomiar przeprowadzany razem z innymi pomiarami. dodatek za każdy następny zmierzony światłowód</t>
  </si>
  <si>
    <t>Pomiary tłumienności odbicia wstecznego (reflektancji) złączek światłowodowych. pomiar przeprowadzany razem z innymi pomiarami. mierzony 1 światłowód</t>
  </si>
  <si>
    <t>Pomiary tłumienności odbicia wstecznego (reflektancji) złączek światłowodowych. pomiar przeprowadzany razem z innymi pomiarami. dodatek za każdy następny zmierzony światłowód</t>
  </si>
  <si>
    <t>Montaż złączy rur polietylenowych w kanalizacji. złączka do mukrorurki 12</t>
  </si>
  <si>
    <t>Zestawienie kabli  MI-MKP-5.7 12J</t>
  </si>
  <si>
    <t>Demontaż i montaż stelaży zapasów kabli światłowodowych w studni w nowej lokalizacji. nawinięcie zapasów kabla</t>
  </si>
  <si>
    <t>Demontaż wiat przystankowych z ławkami z wywozem na magazyn ZDiUM</t>
  </si>
  <si>
    <t>Nawierzchnia z kostki kamiennej staroużytecznej 18x20 na podsypce cementowo-piaskowej 1:3 spoinowana zaprawą cementową</t>
  </si>
  <si>
    <t>TOROWISKO WYDZIELONE</t>
  </si>
  <si>
    <t>Km</t>
  </si>
  <si>
    <t>Układanie torów szer. 1435 mm z szyn tramwajowych z przymocowaniem pośrednim do podkładów żelbetowych uzbrojonych na budowie</t>
  </si>
  <si>
    <t>T-1.00.01</t>
  </si>
  <si>
    <t>Oczyszczenie i skropienie nawierzchni drogowych
poz. 154+poz. 155</t>
  </si>
  <si>
    <t xml:space="preserve">  D-03.02.02</t>
  </si>
  <si>
    <t xml:space="preserve"> D-03.02.02</t>
  </si>
  <si>
    <t xml:space="preserve">    D-01.03.06</t>
  </si>
  <si>
    <t xml:space="preserve">   D-01.03.06</t>
  </si>
  <si>
    <t>Wykonanie wykopów w gruntach I-IV kat. z odwozem urobku i utylizacją dla kanałów DN300 oraz ew. odwodnieniem wykopu oraz tyczenie geodezyjne. Warstwa wykopu pod konstrukcję drogi uwzględniona w branży drogowej</t>
  </si>
  <si>
    <t xml:space="preserve">   D-03.02.02</t>
  </si>
  <si>
    <t>Rozebranie podbudowy betonowej gr. 39cm pod jezdnią</t>
  </si>
  <si>
    <t>Rozebranie podbudowy betonowej gr. 40cm pod jezdnią</t>
  </si>
  <si>
    <t>Rozebranie podbudowy z kostki granitowej gr. 15cm na podsypce cementowo-piaskowej wraz z oczyszczeniem materiału kamiennego</t>
  </si>
  <si>
    <t>Rozebranie podbudowy stabilizowanej cementem gr. 45cm pod jezdnią</t>
  </si>
  <si>
    <t>Rozebranie podbudowy stabilizowanej cementem gr. 50cm pod jezdnią</t>
  </si>
  <si>
    <t>Rozebranie podbudowy betonowej gr. 15cm pod jezdnią</t>
  </si>
  <si>
    <t>Rozebranie podbudowy z kruszywa gr. 10cm pod jezdnią</t>
  </si>
  <si>
    <t>Rozebranie nawierzchni z kostki granitowej gr. 15cm na podsypce cementowo-piaskowej wraz z oczyszczeniem materiału kamiennego</t>
  </si>
  <si>
    <t>Rozebranie podbudowy z kruszywa łamanego gr. 50cm</t>
  </si>
  <si>
    <t>Rozebranie podbudowy betonowej gr. 35cm pod jezdnią</t>
  </si>
  <si>
    <t>Rozebranie podbudowy betonowej gr. 20cm</t>
  </si>
  <si>
    <t>Rozebranie podbudowy betonowej gr. 30cm</t>
  </si>
  <si>
    <t>Rozebranie nawierzchni z kostki kamiennej gr. 15cm na podsypce cementowo-piaskowej wraz z oczyszczeniem materiału kamiennego</t>
  </si>
  <si>
    <t>Rozebranie nawierzcni z kostki betonowej gr. 8cm na podsypce cementowo-piaskowej</t>
  </si>
  <si>
    <t>Rozebranie podbudowy betonowej gr. 15cm</t>
  </si>
  <si>
    <t>Rozebranie nawierzchni z kostki kamiennej 9/11  na podsypce cementowo-piaskowej wraz z oczyszczeniem materiału kamiennego</t>
  </si>
  <si>
    <t>Rozebranie podbudowy z kruszywa łamanego  gr. 20cm</t>
  </si>
  <si>
    <t>Rozebranie podbudowy z gruntu stabilizowanego cementem gr. 15cm</t>
  </si>
  <si>
    <t>Rozebranie podbudowy betonowej pod chodnikami gr. 5cm</t>
  </si>
  <si>
    <t>Rozebranie podbudowy z kostki kamiennej  gr. 15cm na podsypce cementowo-piaskowej wraz z oczyszczeniem materiału kamiennego</t>
  </si>
  <si>
    <t>Rozebranie podbudowy z kruszywa łamanego  gr. 5cm</t>
  </si>
  <si>
    <t>Rozebranie podbudowy z kruszywa łamanego  gr. 15cm</t>
  </si>
  <si>
    <t>Rozebranie podbudowy z kruszywa łamanego  gr. 10cm</t>
  </si>
  <si>
    <t>Rozebranie podbudowy z kruszywa naturalnego  gr. 10cm</t>
  </si>
  <si>
    <t>Rozebranie podbudowy z gruntu stabilizowanego cementem gr. 10cm</t>
  </si>
  <si>
    <t>Rozebranie podbudowy z gruntu stabilizowanego cementem gr. 50cm</t>
  </si>
  <si>
    <t>Rozebranie podbudowy z kruszywa stabilizowanego cementem gr. 28cm</t>
  </si>
  <si>
    <t>Rozebranie podbudowy z kruszywa stabilizowanego cementem gr. 20cm</t>
  </si>
  <si>
    <t>Rozebranie podbudowy z kruszywa łamanego  gr. 30cm</t>
  </si>
  <si>
    <t>Korytowanie do  głębokości 30cm</t>
  </si>
  <si>
    <t>Transport urobku sprzętami na składowisko Wykonawcy</t>
  </si>
  <si>
    <t>Transport urobku sprzętami na składowisko Wykonawcy wraz z utylizacją</t>
  </si>
  <si>
    <t>Wykopy z transportem urobku sprzętami na składowisko wykonawcy</t>
  </si>
  <si>
    <t>Budowa kanalizacji kablowej pierwotnej z rur RHDPEK-S 110 w wykopie o liczbie otworów 24</t>
  </si>
  <si>
    <t>Budowa kanalizacji kablowej pierwotnej z rur RHDPEK-S 110 w wykopie o liczbie otworów 17</t>
  </si>
  <si>
    <t>Budowa kanalizacji kablowej pierwotnej z rur 1xRHDPEk-S 110 w wykopie o liczbie otworów 1</t>
  </si>
  <si>
    <t>Wykonanie przepustów  pod przeszkodami terenowymi - rury 8x RHDPEp 110</t>
  </si>
  <si>
    <t>Wykonanie przepustów pod przeszkodami terenowymi - rury 2x RHDPEp 110</t>
  </si>
  <si>
    <t>Udrożnienie kanalizacji kablowej pierwotnej - dołożenie 2 otworów</t>
  </si>
  <si>
    <t>Przekładanie rurociągu kablowego  - 1x rura Orange + 2x rura Korbank</t>
  </si>
  <si>
    <t>Montaż ław betonowych o szerokości 0.50 m</t>
  </si>
  <si>
    <t>Budowa studni kablowych prefabrykowanych magistralnych SKMP-4, rama i pokrywa ciężka, układ zasuwow-ryglowy</t>
  </si>
  <si>
    <t>Mechaniczna rozbiórka studni kablowych SKMP-4 przy przebudowie, utylizacja</t>
  </si>
  <si>
    <t>Budowa studni kablowych magistralnych SKMP-3 z bloczków betonowych rama i pokrywa ciężka, układ zasuwow-ryglowy</t>
  </si>
  <si>
    <t>Mechaniczna rozbiórka studni kablowych SKMP-3 przy przebudowie, utylizacja</t>
  </si>
  <si>
    <t>Demontaż kanalizacji kablowej pierwotnej; utylizacja</t>
  </si>
  <si>
    <t>Demontaż rurociągu kablowego Orange Polska + Korbank, utylizacja</t>
  </si>
  <si>
    <t>Zabezpieczenie kanalizacji kablowej pierwotnej rurami RHDPED 160 o liczbie otworów 3</t>
  </si>
  <si>
    <t>Budowa studni kablowych prefabrykowanych rozdzielczych SK-1 dwupołówkowych; rama i pokrywa ciężka</t>
  </si>
  <si>
    <t>Budowa rurociągu na głębokości 1 m w wykopie - 1 rura HDPE 40 mm w rurociągu</t>
  </si>
  <si>
    <t>Wprowadzenie nowej rury rurociągu do istniejących studni kablowych</t>
  </si>
  <si>
    <t>Demontaż rurociągu kablowego, utylizacja</t>
  </si>
  <si>
    <t>Mechaniczne wciąganie kabla o śr. do 50 mm do kanalizacji kablowej</t>
  </si>
  <si>
    <t>Wyciąganie kabla o śr. do 50 mm w powłoce termoplastycznej z kanalizacji kablowej. Utylizacja kabla.</t>
  </si>
  <si>
    <t>Wciąganie rur mikrokanalizacji 14/10 w otwór kanalizacji pierwotnej.</t>
  </si>
  <si>
    <t>Montaż złączy rur polietylenowych w kanalizacji. Złączka do mukrorurki 14</t>
  </si>
  <si>
    <t>Wyciąganie mikrorury z kanalizacji kablowej. Utylizacja.</t>
  </si>
  <si>
    <t>Wciąganie kabli światłowodowych do mikrorury.</t>
  </si>
  <si>
    <t>Wciąganie rur mikrokanalizacji 12/8 w otwór kanalizacji pierwotnej.</t>
  </si>
  <si>
    <t>Montaż złączy rur polietylenowych w kanalizacji. Złączka do mukrorurki 12</t>
  </si>
  <si>
    <t>Mechaniczne wciąganie rur kanalizacji wtórnej 1x HDPE 32/2,9</t>
  </si>
  <si>
    <t>Montaż złączy rur polietylenowych w kanalizacji. Złączka 32/32</t>
  </si>
  <si>
    <t>Wciąganie kabli światłowodowych do rurociągów kablowych z rur HDPE 32 mm i 40mm</t>
  </si>
  <si>
    <t>Demontaż i utylizacja kanalizacji wtórnej</t>
  </si>
  <si>
    <t>Mechaniczne wciąganie rur mikrokanalizacji 12/8 w otwór kanalizacji pierwotnej.</t>
  </si>
  <si>
    <t>Mechaniczne wciąganie rur mikrokanalizacji 14/10 w otwór kanalizacji pierwotnej.</t>
  </si>
  <si>
    <t>Wyciąganie mikrorury z kanalizacji kablowej.</t>
  </si>
  <si>
    <t>Wyciąganie kabla wraz z zapasem z kanalizacji kablowej. Utylizacja kabla.</t>
  </si>
  <si>
    <t>Wciąganie kabla w otwór kanalizacji kablowej</t>
  </si>
  <si>
    <t>Wyciąganie kabla z zapasem z kanalizacji kablowej. Utylizacja kabla.</t>
  </si>
  <si>
    <t>Wciąganie kabla wypełnionego w otwór kanalizacji kablowej.</t>
  </si>
  <si>
    <t>Wciąganie kabla wypełnionego w otwór kanalizacji kablowej</t>
  </si>
  <si>
    <t>Wyciąganie kabla wraz z zapasem z kanalizacji kablowej.</t>
  </si>
  <si>
    <t>Wyciąganie kabla  wraz z zapasem z kanalizacji kablowej.</t>
  </si>
  <si>
    <t>Wciąganie kabla  w otwór kanalizacji kablowej</t>
  </si>
  <si>
    <t>Wciąganie kabla w otwór kanalizacji kablowej.</t>
  </si>
  <si>
    <t>Wciąganie kabla wypełnionego w otwór  kanalizacji kablowej</t>
  </si>
  <si>
    <t>Wciąganie kabla w otwór kablowej</t>
  </si>
  <si>
    <t>Montaż złączy odgałęźnych na kablach światłowodowych tubowych ułożonych w kanalizacji kablowej; mufa termokurczliwa. każdy następny spajany światłowód</t>
  </si>
  <si>
    <t>Wciąganie kabla w otwór  kanalizacji kablowej</t>
  </si>
  <si>
    <t>Montaż złączy odgałęźnych na kablach światłowodowych tubowych ułożonych w kanalizacji kablowej; mufa termokurczliwa. 1 spajany światłowód</t>
  </si>
  <si>
    <t>Wyciąganie kabla wraz z zapasem z kanalizacji kablowe. Utylizacja kabla.</t>
  </si>
  <si>
    <t>Wyciąganie kabla wraz z zapasem z kanalizacji kablowej z pozostawieniem 39m na zapas. Utylizacja kabla.</t>
  </si>
  <si>
    <t>Wyciąganie kabla  wraz z zapasem z kanalizacji kablowej z pozostawieniem 44m na zapas. Utylizacja kabla.</t>
  </si>
  <si>
    <t>Budowa kanalizacji kablowej pierwotnej z rur RHDPEk-S 110 w wykopie o liczbie otworów 4</t>
  </si>
  <si>
    <t>Wciąganie rur kanalizacji wtórnej  - rury śr. 40 mm (1 szt.) + wiązka mikrorur 7x10/1,0</t>
  </si>
  <si>
    <t>Wykonanie przepustów  pod przeszkodami terenowymi - rury 4x RHDPEp 110</t>
  </si>
  <si>
    <t>Wciąganie rur kanalizacji wtórnej w otwór wolny - rury śr. 40 mm (1 szt.) + wiązka mikrorur 7x10/1,0</t>
  </si>
  <si>
    <t>Budowa kanalizacji kablowej pierwotnej z rur RHDPEK-S 110 w wykopie o liczbie otworów 5</t>
  </si>
  <si>
    <t>Wciąganie rur kanalizacji wtórnej w otwór  - rury śr. 40 mm (1 szt.) + wiązka mikrorur 7x10/1,0</t>
  </si>
  <si>
    <t>Wykonanie przepustów pod przeszkodami terenowymi - rury 5x RHDPEp 110</t>
  </si>
  <si>
    <t>Budowa kanalizacji kablowej pierwotnej z rur RHDPEK-S 110  w wykopie o liczbie otworów 6</t>
  </si>
  <si>
    <t>Wciąganie rur kanalizacji wtórnej w otwór - rury śr. 40 mm (1 szt.) + wiązka mikrorur 7x10/1,0</t>
  </si>
  <si>
    <t>Budowa kanalizacji kablowej pierwotnej z rur RHDPEK-S 110 w wykopie o liczbie otworów 2</t>
  </si>
  <si>
    <t>Wykonanie przepustów  pod przeszkodami terenowymi - rury 2x RHDPEp 110</t>
  </si>
  <si>
    <t xml:space="preserve">Budowa rurociągu  w wykopie  - 2x rura HDPE 40 mm </t>
  </si>
  <si>
    <t>Budowa kanalizacji kablowej pierwotnej z rur 1xRHDPEk-F 110 w wykopie o liczbie otworów 1</t>
  </si>
  <si>
    <t>Budowa kanalizacji kablowej pierwotnej z rur 1xRHDPEk-F 50 w wykopie o liczbie otworów 1</t>
  </si>
  <si>
    <t>Budowa kanalizacji kablowej pierwotnej z rur RHDPEk-S 110 w wykopie o liczbie otworów 3</t>
  </si>
  <si>
    <t>Budowa kanalizacji kablowej pierwotnej z rur RHDPEk-S 110 w wykopie o liczbie otworów 5</t>
  </si>
  <si>
    <t>Budowa kanalizacji kablowej pierwotnej z rur RHDPEK-F 110 w wykopie o liczbie otworów 2</t>
  </si>
  <si>
    <t>Budowa kanalizacji kablowej pierwotnej z rur RHDPEk-F 110 w wykopie o liczbie otworów 14</t>
  </si>
  <si>
    <t>Wykonanie przepustów pod przeszkodami terenowymi - rury 3x RHDPEp 110</t>
  </si>
  <si>
    <t>Wykonanie przepustów pod przeszkodami terenowymi - rury 4x RHDPEp 110</t>
  </si>
  <si>
    <t>Wprowadzenie ciagów KSU do obiektów</t>
  </si>
  <si>
    <t>Budowa studni kablowych prefabrykowanych rozdzielczych SKR-1 rama i pokrywa ciężka</t>
  </si>
  <si>
    <t>Mechaniczna rozbiórka studni kablowych, utylizacja</t>
  </si>
  <si>
    <t xml:space="preserve">Budowa studni kablowych rozdzielczych SKO-2g z bloczków betonowych </t>
  </si>
  <si>
    <t>Budowa studni kablowych prefabrykowanych rozdzielczych SKO-1g  rama i pokrywa ciężka</t>
  </si>
  <si>
    <t>Budowa studni kablowych prefabrykowanych rozdzielczych SKO-2g  rama i pokrywa ciężka</t>
  </si>
  <si>
    <t>Budowa studni kablowych prefabrykowanych rozdzielczych SKO-4g rama i pokrywa ciężka</t>
  </si>
  <si>
    <t xml:space="preserve">Budowa studni kablowych rozdzielczych SKR-1 z bloczków betonowych </t>
  </si>
  <si>
    <t>Budowa studni kablowych rozdzielczych SKO-2g z bloczków betonowych rama i pokrywa ciężka</t>
  </si>
  <si>
    <t>Budowa studni kablowych rozdzielczych SKO-4g z bloczków betonowych rama i pokrywa ciężka</t>
  </si>
  <si>
    <t>Mechaniczna rozbiórka studni kablowych  przy przebudowie, utylizacja</t>
  </si>
  <si>
    <t xml:space="preserve">Nasypanie warstwy piasku grub. 0.1m na dnie rowu o szer. 0.4m - </t>
  </si>
  <si>
    <t>Utylizacja: 289 - 31,8 (piasek) - 12,7m3 (objętość rur)</t>
  </si>
  <si>
    <t>Demontaż linii kablowych SN wraz  z wykonaniem wykopu i potem zasypaniem</t>
  </si>
  <si>
    <t>Montaż w rowach muf przelotowych z taśm izolacyjnych na kablach jednożyłowych z żyłami Al o przekroju 240 mm2 na nap.do 20 kV.typu TMS-4d 3M – 240 mm2 - kpl. 1 mufy na 1 żyłe</t>
  </si>
  <si>
    <t>układanie folii ochronnej kolor czerowny</t>
  </si>
  <si>
    <t xml:space="preserve">Pomiar linii kablowej o napięciu do 30kV - próba napięciowa </t>
  </si>
  <si>
    <t>Demontaż linii kablowych nN wraz  z wykonaniem wykopu i potem zasypaniem</t>
  </si>
  <si>
    <t>Montaż  muf kablowych nN dla kabla NA2XY-J 4x120 ZRM 0,6/1kV – 120 mm2</t>
  </si>
  <si>
    <t>Montaż  muf kablowych nN dla kabla NA2XY-J 4x240 ZRM 0,6/1kV – 240 mm2</t>
  </si>
  <si>
    <t>Przekładanie kabla nN typu NA2XY-J 4x240 ZRM 0,6/1kV – 240 mm2</t>
  </si>
  <si>
    <t>układanie folii ochronnej kolor niebieski</t>
  </si>
  <si>
    <t>Pomiar linii kablowej o napięciu do 1kV -ciagłość żył  i rezystancję izolacji</t>
  </si>
  <si>
    <t>Ścieki z kostki kamiennej cięto-łupanej 9/11 (góra cięta boki łupane) na podsypce cementowo-piaskowej gr. 2cm i ławie betonowej z betonu C16/20 gr. 32cm z wypełnieniem spoin zaprawą cementową</t>
  </si>
  <si>
    <t>Nawierzchnia z kostki kamiennej staroużytecznej 18/20 na podsypce cementowo-piaskowej 1:3 (kostka z odzysku)</t>
  </si>
  <si>
    <t>Rozbieranie torów szer. 1435 mm z szyn tramwajowych bez podkładów w tym cięcie szyn na odcinki o długości max 6,0m</t>
  </si>
  <si>
    <t>Rozbieranie rozjazdów dwutorowych pojedynczych bez podkładów  w tym cięcie szyn na odcinkio długości max 6,0m</t>
  </si>
  <si>
    <t>Transport szyn z rozbiórki  - do utylizacji z kosztem utylizacji</t>
  </si>
  <si>
    <t>Transport rozjazdów rozbiórki  - do utylizacji z kosztem utylizacji</t>
  </si>
  <si>
    <t>Rozebranie nawierzchni z mieszanek mineralno-bitumicznych o grubości 5 cm</t>
  </si>
  <si>
    <t>Rrozebranie podbudowy betonowej o grubości 30 cm</t>
  </si>
  <si>
    <t>Rozebranie podbudowy żelbetonowej o grubości 30 cm</t>
  </si>
  <si>
    <t>D-04.05.01</t>
  </si>
  <si>
    <t>Podbudowa betonowa C30/37 z dylatacją - grubość warstwy po zagęszczeniu 30 cm</t>
  </si>
  <si>
    <t>Układanie przewodów z rur z tworzyw sztucznych o śr. przewodów 75mm w gruncie z tyczeniem i wykopem rowka</t>
  </si>
  <si>
    <t>Układanie przewodów z rur z tworzyw sztucznych o śr. przewodów 100 mm w gruncie z tyczeniem i wykopem rowka</t>
  </si>
  <si>
    <t>Montaż skrzynek odwadniających o szerokości 1435 mm zgodnie z instrukcją producenta</t>
  </si>
  <si>
    <t>Rozbieranie torów szer. 1435 mm na podkładach żelbetowych przy połączeniach spawanych szyn w styku w tym cięcie szyn na odcinki o długości max 6,0m</t>
  </si>
  <si>
    <t>Podbudowa z gruntu stabilizowanego cementem C5/6 - grubość podbudowy po zagęszczeniu 10 cm</t>
  </si>
  <si>
    <t>Podbudowa z kruszywa łamanego o uziernieniu 0/31,5mm  - warstwa dolna o grubości po zagęszczeniu 20 cm</t>
  </si>
  <si>
    <t>Podbijanie podkładów w torach o szer. 1435 mm tłuczniem przy rozstawie podkładów 67 cm</t>
  </si>
  <si>
    <t>Nawierzchnia betonowa C30/37 na przejściu dla pieszych- warstwa górna o grubości 18 cm</t>
  </si>
  <si>
    <t>Rozścielenie ziemi urodzajnej m - w torowisku</t>
  </si>
  <si>
    <t>Wykonanie trawników dywanowych siewem na gruncie kat. I-II bez nawożenia - w torowisku`</t>
  </si>
  <si>
    <t>Rozścielenie ziemi urodzajnej - poza torowiskiem</t>
  </si>
  <si>
    <t>Transport kostki z rozbiórki - na magazyn ZDiUM</t>
  </si>
  <si>
    <t>Układanie drenażu z rurek drenarskich z tworzyw sztucznych  o pełnym perforowaniu o śr. przewodów 160 mm z tyczeniem i wykopaniem rowka i wykonaniem zasypki.</t>
  </si>
  <si>
    <t>Wykonanie trawników dywanowych siewem na gruncie kat. I-II bez nawożenia - poza torowiskie,</t>
  </si>
  <si>
    <t>Obrzeża betonowe o wymiarach 30x8 cm na ławie betonowej C25/30 z oporem</t>
  </si>
  <si>
    <t>Układanie geotkaniny na podsypce tłuczniowej</t>
  </si>
  <si>
    <t>Transport szyn z rozbiórki -  do utylizacji z kosztem utylizacji</t>
  </si>
  <si>
    <t xml:space="preserve">Oczyszczenie i montaż krat zabezpieczających wraz z granitowymi opaskami obwodowymi </t>
  </si>
  <si>
    <t xml:space="preserve">Dostarczenie i montaż nowych krat zabezpieczających typu A1 wraz z granitowymi opaskami obwodowymi </t>
  </si>
  <si>
    <t xml:space="preserve">Dostarczenie i montaż nowych krat zabezpieczających typu A2 wraz z granitowymi opaskami obwodowymi </t>
  </si>
  <si>
    <t xml:space="preserve">Dostarczenie i montaż nowych krat zabezpieczających typu B wraz z granitowymi opaskami obwodowymi </t>
  </si>
  <si>
    <t xml:space="preserve">Dostarczenie i montaż nowych krat zabezpieczających typu C wraz z granitowymi opaskami obwodowymi </t>
  </si>
  <si>
    <t>Demontaż wysięgników rurowych mocowanych na słupie lub ścianie  wraz z załadunkiem i wywozem na magazyn ZDiUM złomu stalowego stanowiącego majątek gminy</t>
  </si>
  <si>
    <t xml:space="preserve">Demontaż tabliczek bezpiecznikowych wraz z załadunkiem i wywozem na magazyn ZDiUM </t>
  </si>
  <si>
    <t xml:space="preserve">Demontaż ze słupów i wysięgników przewodów do opraw oświetleniowych typu YDY 3x2,5  wraz z załadunkiem i wywozem na magazyn ZDiUM </t>
  </si>
  <si>
    <t>Demontaż kabli wielożyłowych typu YAKY 4x35 układanych w gruncie   wraz z załadunkiem i wywozem na magazyn ZDiUM.</t>
  </si>
  <si>
    <t>Kopanie rowów dla kabli w sposób ręczny w gruncie                                                                                              (2060+45-(69*4))*0,4*1,1</t>
  </si>
  <si>
    <t>Nasypanie warstwy piasku na dnie rowu kablowego o szerokości do 0,4 m, 1 warstwa o gr. 10cm</t>
  </si>
  <si>
    <t>Ułożenie rur osłonowych grubościennych o śr. 110mm typu SRS-G  lub równoważnej</t>
  </si>
  <si>
    <t>Układanie w rurach kabli oświetleniowych typu NA2XY 4x35mm2 wraz z podłączeniem</t>
  </si>
  <si>
    <t>Ułożenie rur osłonowych giętkich karbowanych o śr. 110mm typu DVR lub równoważnej</t>
  </si>
  <si>
    <t>Układanie w rurach kabli oświetleniowych typu NA2XY 4x35mm2</t>
  </si>
  <si>
    <t>Ułożenie rur osłonowych giętkich karbowanych o śr. 50mm typu DVR  lub równoważnej</t>
  </si>
  <si>
    <t>Układanie w rurach kabli oświetleniowych do zasilania wiat typu YKY 3x2,5mm2 wraz z podłączeniem</t>
  </si>
  <si>
    <t>Układanie w rowach kablowych kabli oświetleniowych typu NA2XY 4x35mm2 wraz z podłączeniem</t>
  </si>
  <si>
    <t>Układanie w fundamentach oraz słupach oświetleniowych kabli typu NA2XY 4x35mm2 wraz z podłączeniem</t>
  </si>
  <si>
    <t>Układanie w fundamentach oraz słupach oświetleniowych kabli typu YKY 3x2,5mm2 wraz z podłączeniem</t>
  </si>
  <si>
    <t>Zasypywanie rowów dla kabli wykonanych ręcznie w gruncie                                                                                        (2060+45-276)*0,4*0,9</t>
  </si>
  <si>
    <t>Zarobienie na sucho końca kabla 3-żyłowego typu YKY 3x2,5mm2 na napięcie do 1 kV o izolacji i powłoce z tworzyw sztucznych</t>
  </si>
  <si>
    <t>Zarobienie na sucho końca kabla 4-żyłowego typu NA2XY 4x35mm2 na napięcie do 1 kV o izolacji i powłoce z tworzyw sztucznych</t>
  </si>
  <si>
    <t xml:space="preserve">Montaż w rowach muf kablowych przelotowych AL 4x35 z rur termokurczliwych na kablach 4-żyłowych z żyłami Al o przekroju 35 mm2 na napięcie do 1 kV o izolacji i powłoce z tworzyw sztucznych typu NA2XY 4x35 </t>
  </si>
  <si>
    <t>Badanie linii kablowej nn, kabel 4-żyłowy typu NA2XY 4x35mm2 obejmujące: badanie ciągłości żył, pomiar rezystancji izolacji.</t>
  </si>
  <si>
    <t>Montaż uziomów poziomych w wykopie, bednarka ocynkowana 30x4mm</t>
  </si>
  <si>
    <t>Badania i pomiary instalacji uziemiającej obejmujące pomiar rezystancji uziemienia.</t>
  </si>
  <si>
    <t>Montaż tablicy bezpiecznikowej wnękowej 3-obwodowej</t>
  </si>
  <si>
    <t>Montaż tablicy bezpiecznikowej wnękowej 2-obwodowej</t>
  </si>
  <si>
    <t>Montaż tablicy bezpiecznikowej wnękowej 1-obwodowej</t>
  </si>
  <si>
    <t>Fundament prefabrykat zaizolowany o wymiarach 0,26x0,26x1m na warstwie zagęszczonego żwiru grubości 10 cm</t>
  </si>
  <si>
    <t>Fundament prefabrykat zaizolowany o wymiarach 0,32x0,32x1,1m na warstwie zagęszczonego żwiru grubości 10 cm</t>
  </si>
  <si>
    <t>Fundament prefabrykat zaizolowany o wymiarach 0,4x0,4x1m na warstwie zagęszczonego żwiru grubości 10 cm</t>
  </si>
  <si>
    <t>Montaż słupa typu "S1", oświetleniowy aluminiowy h=6m o średnicy przy podstawie 146mm i wymiarze podstawy 0,26x0,26m z wysięgnikiem pojedynczym o długości L=0,25m</t>
  </si>
  <si>
    <t>Montaż słupa typu "S2", oświetleniowy aluminiowy h=7m o średnicy przy podstawie 146mm i wymiarze podstawy 0,32x0,32m z wysięgnikiem pojedynczym o długości L=0,5m</t>
  </si>
  <si>
    <t>Montaż słupa typu "S2(*)", oświetleniowy aluminiowy h=7m o średnicy przy podstawie 146mm i wymiarze podstawy 0,4x0,4m z wysięgnikiem pojedynczym o długości L=0,5m</t>
  </si>
  <si>
    <t>Montaż słupa typu "S3", oświetleniowy aluminiowy h=7m o średnicy przy podstawie 146mm i wymiarze podstawy 0,32x0,32m z wysięgnikiem pojedynczym o długości L=1m</t>
  </si>
  <si>
    <t>Montaż słupa typu "S3(*)", oświetleniowy aluminiowy h=7m o średnicy przy podstawie 146mm i wymiarze podstawy 0,4x0,4m z wysięgnikiem pojedynczym o długości L=1m</t>
  </si>
  <si>
    <t>Montaż słupa typu "S4", oświetleniowy aluminiowy h=7m o średnicy przy podstawie 146mm i wymiarze podstawy 0,32x0,32m z wysięgnikiem pojedynczym o długości L=1,5m</t>
  </si>
  <si>
    <t>Montaż słupa typu "S5", oświetleniowy aluminiowy h=7m o średnicy przy podstawie 146mm i wymiarze podstawy 0,4x0,4m z wysięgnikiem pojedynczym o długości L=2m</t>
  </si>
  <si>
    <t>Montaż słupa typu "S6", oświetleniowy aluminiowy h=7m o średnicy przy podstawie 146mm i wymiarze podstawy 0,32x0,32m z wysięgnikiem podwójnym o długości L=1m</t>
  </si>
  <si>
    <t>Montaż słupa typu "S7", oświetleniowy aluminiowy h=7m o średnicy przy podstawie 146mm i wymiarze podstawy 0,32x0,32m z wysięgnikiem podwójnym o długości L=1,5m</t>
  </si>
  <si>
    <t>Montaż słupa typu "S8",  oświetleniowy aluminiowy h=10m o średnicy przy podstawie 180mm i wymiarze podstawy 0,4x0,4m z wysięgnikiem pojedynczym o długości L=1,5m</t>
  </si>
  <si>
    <t>Montaż słupa typu "S9", oświetleniowy aluminiowy h=10m o średnicy przy podstawie 180mm i wymiarze podstawy 0,4x0,4m z wysięgnikami: - pojedynczym o długości L=1,5m; - dodatkowym wysięgnikiem bocznym L=1m na h=7m</t>
  </si>
  <si>
    <t>Montaż wysięgników rurowych typu "V1": 1-ramienny L=1,0m dla słupa trakcyjno-oświetleniowego</t>
  </si>
  <si>
    <t>Montaż wysięgników rurowych typu "V2" i "V2(*): 1-ramienny L=1,5m dla słupa trakcyjno-oświetleniowego</t>
  </si>
  <si>
    <t>Montaż wysięgników rurowych typu "V3": 1-ramienny L=2,0m dla słupa trakcyjno-oświetleniowego</t>
  </si>
  <si>
    <t>Montaż wysięgników rurowych typu "V4" i "V4(*): 1-ramienny L=2,5m dla słupa trakcyjno-oświetleniowego</t>
  </si>
  <si>
    <t>Montaż wysięgników rurowych typu "V5" i "V5(*): 1-ramienny L=3,0m dla słupa trakcyjno-oświetleniowego</t>
  </si>
  <si>
    <t>Montaż wysięgników rurowych typu "V6": 2-ramienny L=1,5m dla słupa trakcyjno-oświetleniowego</t>
  </si>
  <si>
    <t>Montaż wysięgników rurowych typu "V7:" 4-ramienny L=1,5m dla słupa trakcyjno-oświetleniowego</t>
  </si>
  <si>
    <t>Montaż wysięgników rurowych typu "Y1": dla oświetlenia ciągów pieszo-rowerowych L=0,5m mocowany do słupa trakcyjno-oświetleniowego na h=6m</t>
  </si>
  <si>
    <t>Montaż wysięgników rurowych typu "Y2": dla oświetlenia ciągów pieszo-rowerowych L=1,0m mocowany do słupa trakcyjno-oświetleniowego na h=7m</t>
  </si>
  <si>
    <t>Malowanie słupów na wysokość do 2,5m powłoką antyplakatową HLG System lub równoważną</t>
  </si>
  <si>
    <t>Montaż przewodów do opraw oświetleniowych typu YDY 2x2,5mm2 w słupach i wysięgnikach przy wysokości latarń do 7 m wraz z podłączeniem</t>
  </si>
  <si>
    <t>Montaż przewodów do opraw oświetleniowych typu YDY 2x2,5mm2 w słupach i wysięgnikach przy wysokości latarń do 10 m wraz z podłączeniem</t>
  </si>
  <si>
    <t>Badanie linii kablowej nn 2-żyłowej typu YDY 2x2,5mm2 obejmujące: badanie ciągłości żył, pomiar rezystancji izolacji.</t>
  </si>
  <si>
    <t>Montaż opraw oświetlenia drogowego na wysięgniku typu "A" / LED / 5307 / 40 LEDs 500mA NW 740 62W ze sterownikiem lokalnym</t>
  </si>
  <si>
    <t>Montaż opraw oświetlenia drogowego na wysięgniku typu "B" / LED / 5369 / 60 LEDs 500mA CW 757 92W / Zebra right ze sterownikiem lokalnym</t>
  </si>
  <si>
    <t>Montaż opraw oświetlenia drogowego na wysięgniku typu "C" / LED / 5305 / 20 LEDs 300mA NW 740 19,4W ze sterownikiem lokalnym</t>
  </si>
  <si>
    <t>Montaż opraw oświetlenia drogowego na wysięgniku typu "D" / LED / 5369 / 60 LEDs 500mA CW 757 92W / Zebra right ze sterownikiem lokalnym</t>
  </si>
  <si>
    <t>Montaż opraw oświetlenia drogowego na wysięgniku typu "E" / LED / 5369 / 80 LEDs 600mA CW 757 148W / Zebra right ze sterownikiem lokalnym</t>
  </si>
  <si>
    <t>Montaż opraw oświetlenia drogowego na wysięgniku typu "F" / LED / 5305 / 20 LEDs 300mA NW 740 19,4W ze sterownikiem lokalnym</t>
  </si>
  <si>
    <t>Montaż opraw oświetlenia drogowego na wysięgniku typu "G" / LED / 5369 / 80 LEDs 600mA CW 757 148W / Zebra right ze sterownikiem lokalnym</t>
  </si>
  <si>
    <t>Montaż opraw oświetlenia drogowego na wysięgniku typu "H" / LED / 5369 / 60 LEDs 500mA CW 757 92W / Zebra right ze sterownikiem lokalnym</t>
  </si>
  <si>
    <t>Montaż opraw oświetlenia drogowego na wysięgniku typu "I" / LED / 5370 / 60 LEDs 500mA CW 757 92W / Zebra left ze sterownikiem lokalnym</t>
  </si>
  <si>
    <t>Montaż opraw oświetlenia drogowego na wysięgniku typu "J" / LED / 5369 / 60 LEDs 500mA CW 757 92W / Zebra right ze sterownikiem lokalnym</t>
  </si>
  <si>
    <t>Montaż opraw oświetlenia drogowego na wysięgniku typu "K" / LED / 5370 / 80 LEDs 600mA CW 757 148W / Zebra left ze sterownikiem lokalnym</t>
  </si>
  <si>
    <t>Montaż opraw oświetlenia drogowego na wysięgniku typu "L" / LED / 5307 / 40 LEDs 500mA NW 740 62W ze sterownikiem lokalnym</t>
  </si>
  <si>
    <t>Badania</t>
  </si>
  <si>
    <t>Badania i pomiary instalacji uziemiającej: pomiar impedancji pętli zwarcia</t>
  </si>
  <si>
    <t xml:space="preserve">Demontaż przewodów jezdnych sieci płaskiej </t>
  </si>
  <si>
    <t>kmtp</t>
  </si>
  <si>
    <t>Demontaż przewodów jezdnych miedzianych  i lin nośnych zawieszenia wzdłużnego sieci ramwajowej skompensowanej</t>
  </si>
  <si>
    <t>Demontaż lin poprzecznych stalowych zawieszonych między słupami stalowymi wraz z załadunkiem i wywozem na magazyn ZDiUM.</t>
  </si>
  <si>
    <t>Demontaż lin stalowych zawieszonych do płytek konstrukcyjnych wraz z załadunkiem i wywozem na magazyn ZDiUM.</t>
  </si>
  <si>
    <t>Demontaż lin stalowych zamocowanych jednostronnie do słupa stalowego wraz z załadunkiem i wywozem na magazyn ZDiUM.</t>
  </si>
  <si>
    <t>Demontaż lin poprzecznych stalowych zawieszonych między słupami stalowymi a hakami wraz z załadunkiem i wywozem na magazyn ZDiUM.</t>
  </si>
  <si>
    <t>Demontaż lin poprzecznych stalowych zawieszonych między hakami wraz z załadunkiem i wywozem na magazyn ZDiUM.</t>
  </si>
  <si>
    <t>Demontaż obchwytów słupowych ze słupów rurowych stalowych wraz z załadunkiem i wywozem na magazyn ZDiUM.</t>
  </si>
  <si>
    <t>Demontaż krańcowych kotwień przewodów jezdnych zawieszenia wzdłużnego wraz z załadunkiem i wywozem na magazyn ZDiUM.</t>
  </si>
  <si>
    <t>Demontaż krańcowych kotwień lin nośnych zawieszenia wzdłużnego wraz z załadunkiem i wywozem na magazyn ZDiUM.</t>
  </si>
  <si>
    <t>Demontaż punktu zasilającego z napędem ręcznym (z odłącznikiem) nr PZ-C8 wraz z załadunkiem i wywozem na magazyn ZDiUM.</t>
  </si>
  <si>
    <t>Demontaż odłączników sekcyjnych zamocowanych na słupach stalowych wraz z załadunkiem i wywozem na magazyn ZDiUM.</t>
  </si>
  <si>
    <t>Demontaż izolatorów sekcyjnych tramwajowych wraz z załadunkiem i wywozem na magazyn ZDiUM.</t>
  </si>
  <si>
    <t>Demontaż punktów odgromowych zamocowanych na słupach stalowych wraz z załadunkiem i wywozem na magazyn ZDiUM.</t>
  </si>
  <si>
    <t>Demontaż przewodów typu LgY 1x120mm2 zamocowanych na uchwytach dystansowych na konstrukcjach nośnych wraz z załadunkiem i wywozem na magazyn ZDiUM.</t>
  </si>
  <si>
    <t>Demontaż słupów trakcyjnych wraz z załadunkiem i wywozem na magazyn ZDiUM.</t>
  </si>
  <si>
    <t>Demontaż szafy punktu powrotnego PP-C8 wraz z załadunkiem i wywozem na magazyn ZDiUM.</t>
  </si>
  <si>
    <t>Demontaż szaf sterowania i ogrzewania rozjazdów torowych wraz z załadunkiem i wywozem na magazyn ZDiUM.</t>
  </si>
  <si>
    <t>Demontaż szaf sterowniczych ogrzewania zwrotnic</t>
  </si>
  <si>
    <t>Demontaż kabli wielożyłowych do sterowania i ogrzewania rozjazdów: A-2YL2YV 1x4x2,5; LgY 1x16; YKY 3x2,5; BIT 10G 0,5; LgY 1x50; YKY 5x1,5; NSGAFOU 1x2,5 wraz z załadunkiem i wywozem na magazyn ZDiUM.</t>
  </si>
  <si>
    <t>Demontaż grzałek zwrotnicowych (2 grzałki na kpl.)</t>
  </si>
  <si>
    <t>kpl./zwrotnice</t>
  </si>
  <si>
    <t>Zbrojenie konstrukcji monolitycznych prętami stalowymi okrągłymi żebrowanymi</t>
  </si>
  <si>
    <t>Betonowanie fundamentów słupów trakcyjnych, beton C30/37</t>
  </si>
  <si>
    <t>Wywóz ziemi na składowisko Wykonawcy wraz z utylizacją</t>
  </si>
  <si>
    <t xml:space="preserve">Zbrojenie konstrukcji monolitycznych prętami stalowymi okrągłymi żebrowanymi </t>
  </si>
  <si>
    <t>Fundamenty betonowe prefabrykowane odciągu prętowego słupa trakcyjnego</t>
  </si>
  <si>
    <t>Montaż słupów trakcyjnych typu STR1 Wersja 1</t>
  </si>
  <si>
    <t>Montaż słupów trakcyjnych typu STR1 Wersja 2</t>
  </si>
  <si>
    <t>Montaż słupów trakcyjnych typu STR2 Wersja 1</t>
  </si>
  <si>
    <t>Montaż słupów trakcyjnych typu STR2 Wersja 2</t>
  </si>
  <si>
    <t>Montaż słupów trakcyjno-oświetleniowych STOR1 Wersja 1</t>
  </si>
  <si>
    <t>Montaż słupów trakcyjno-oświetleniowych STOR2 Wersja 1</t>
  </si>
  <si>
    <t>Montaż słupów trakcyjno-oświetleniowych STOR2 Wersja 2</t>
  </si>
  <si>
    <t>Montaż odciągu pretowego słupa trakcyjnego</t>
  </si>
  <si>
    <t>Betonowanie głowic słupowych dla słupów trakcyjnych i trakcyjno-oświetleniowych, beton C12/15</t>
  </si>
  <si>
    <t>Malowanie słupów trakcyjnych i trakcyjno-oświetleniowych.Farba podkładowa - 2 warstwy.</t>
  </si>
  <si>
    <t>Malowanie słupów trakcyjnych i trakcyjno-oświetleniowych. Farba nawierzchniowa  - 2 warstwy.</t>
  </si>
  <si>
    <t>Malowanie słupów trakcyjnych i trakcyjno-oświetleniowych do wysokości 3m powłoką antyplakatową i antygraffiti np. typu  HLG System lub równowanżną.</t>
  </si>
  <si>
    <t>52</t>
  </si>
  <si>
    <t>Sieć trakcyjna napowietrzna:</t>
  </si>
  <si>
    <t xml:space="preserve"> - montaż obchwytów słupowych na słupach trakcyjnych i trakcyjno-oświetleniowych</t>
  </si>
  <si>
    <t xml:space="preserve"> - montaż wysięgników jednostronnych dwutorowych w sieci płaskiej. Wysięgnik dwutorowy typ TV VYL1-6m5</t>
  </si>
  <si>
    <t xml:space="preserve"> - montaż wysięgników przelotowych w sieci skompensowanej. Wysięgnik dwutorowy w wykonaniu specjalnym.</t>
  </si>
  <si>
    <t xml:space="preserve"> - montaż wysięgników przelotowych w sieci skompensowanej. Wysięgnik jednotorowy dla podwieszenia sieci łańcuchowej.</t>
  </si>
  <si>
    <t xml:space="preserve"> - montaż lin poprzecznych stalowych zawieszonych między słupami trakcyjnymi lub trakcyjno-oświetleniowymi</t>
  </si>
  <si>
    <t xml:space="preserve"> - jednostronny montaż lin stalowych mocowanych do słupa trakcyjnego lub trakcyjno-oświetleniowego</t>
  </si>
  <si>
    <t xml:space="preserve"> - montaż lin stalowych do płytek konstrukcyjnych</t>
  </si>
  <si>
    <t xml:space="preserve"> - montaż przewodów jezdnych tramwajowych miedzianych DjpS 100 w węzłach - sieć płaska:                                                                            L5 = 120mtp, L6 = 122mtp, L7 = 36mtp, L8 = 38mtp, L9 = 80mtp, L10 = 76mtp, L11 = 79mtp, L12 = 70mtp</t>
  </si>
  <si>
    <t xml:space="preserve"> - montaż łączników elektrycznych sieci zawieszenia wzdłużnego sieci górnej.</t>
  </si>
  <si>
    <t xml:space="preserve"> - pomontażowa regulacja sieci jednodrutowej </t>
  </si>
  <si>
    <t xml:space="preserve"> - montaż przewodów jezdnych miedzianych DjpS100 i lin L95 zawieszenia wzdłużnego sieci ramwajowej skompensowanej: L1 = 77+204 mtp, L2 = 77+204 mtp, L3 = 30+289 mtp, L4 = 30+303 mtp, L13 = 86 mtp, L14 = 65 mtp</t>
  </si>
  <si>
    <t xml:space="preserve"> - montaż krańcowych kotwień o dług.do 30 m przewodów jezdnych zawieszenia wzdłużnego.</t>
  </si>
  <si>
    <t xml:space="preserve"> - montaż krańcowych kotwień o długości do 30 m lin nośnych zawieszenia wzdłużnego.</t>
  </si>
  <si>
    <t xml:space="preserve"> - montaż krańcowych kotwień o długości do 50 m lin nośnych zawieszenia wzdłużnego.</t>
  </si>
  <si>
    <t>53</t>
  </si>
  <si>
    <t>Urządzenia do naprężania sieci:</t>
  </si>
  <si>
    <t xml:space="preserve"> - montaż urządzeń kompensacyjnych przewodu jezdnego.</t>
  </si>
  <si>
    <t xml:space="preserve"> - montaż urządzeń kompensacyjnych liny nośnej</t>
  </si>
  <si>
    <t xml:space="preserve"> - pomontażowa regulacja sieci jednodrutowej</t>
  </si>
  <si>
    <t>Montaż izolatorów sekcyjnych tramwajowych wraz z montażem punktów izolujących w linie nośnej.</t>
  </si>
  <si>
    <t>Montaż rozłączników sekcyjnych typu RNT 3,6/3600 z napędem ręcznym typu NRT na słupach trakcyjnych lub trakcyjno-oświetleniowych:</t>
  </si>
  <si>
    <t xml:space="preserve"> - montaż tablic informacyjnych: znak informacyjny, numer izolatora</t>
  </si>
  <si>
    <t>Montaż uszynień słupów trakcyjnych:</t>
  </si>
  <si>
    <t xml:space="preserve"> - wiercenie otworów w szynach</t>
  </si>
  <si>
    <t xml:space="preserve"> - montaż nitów typu AR60N wg metody CEMBRE</t>
  </si>
  <si>
    <t xml:space="preserve"> - montaż uszynowień konstrukcji stalowych o długości łączników 10m</t>
  </si>
  <si>
    <t xml:space="preserve"> - montaż skrzynek szynowych typu SKT(zew+wew)</t>
  </si>
  <si>
    <t>Montaż punktu zasilającego PZ-C8 na słupie trakcyjnym: rozłącznik trakcyjny typu  RNT 3,6/3600, ręczny napęd rozłącznika typu NRT:</t>
  </si>
  <si>
    <t xml:space="preserve"> - montaż tablic informacyjnych na wysięgnikach:znak informacyjny, numer punktu zasilającego</t>
  </si>
  <si>
    <t>Montaż punktu odgromowego dla punktu zasilajacego PZ-C8 na słupie trakcyjnym typu PROXAR IV 1kV</t>
  </si>
  <si>
    <t>Montaż przewodów typu NSGAFOU 1x120mm2 1,8/3kV na uchwytach dystansowych na konstrukcjach nośnych - okablowanie rozłączników trakcyjnych przy izolatorach sekcyjnych i w punktach zasilajacych.</t>
  </si>
  <si>
    <t>Montaż kompletnej szafy punktu powrotnego PP-C8:</t>
  </si>
  <si>
    <t xml:space="preserve"> - montaż tablic informacyjnych na konstrukcjach nośnych: znak informacyjny, numer punktu powrotnego</t>
  </si>
  <si>
    <t xml:space="preserve"> - wiercenie otworów  w szynach</t>
  </si>
  <si>
    <t xml:space="preserve"> - montaż uszynowień konstrukcji stalowych o długość łączników 10 m.</t>
  </si>
  <si>
    <t>Montaż szafy sterowania i ogrzewania zwrotnicy</t>
  </si>
  <si>
    <t>Montaż zwrotnicowych napędów elektrycznych</t>
  </si>
  <si>
    <t>Montaż zwrotnicowych napędów zjazdowych</t>
  </si>
  <si>
    <t>Montaż punktów odgromowych na słupach trakcyjnych lub trakcyjno-oświetleniowych dla zasilania szaf sterowania i ogrzewania zwrotnic typu PROXAR-IV 1kV</t>
  </si>
  <si>
    <t>Wiercenie otworów w szynach wraz z montażem nitów typu AR60N wg metody Cembre</t>
  </si>
  <si>
    <t>Wiercenie otworów w szynach pod montaż skrzynek szynowych typu SKT</t>
  </si>
  <si>
    <t xml:space="preserve">Montaż skrzynek szynowych typu SKT </t>
  </si>
  <si>
    <t>Montaż grzałek zwrotnicowych (2 grzałki na kpl.)</t>
  </si>
  <si>
    <t xml:space="preserve">Montaż studni kablowych prefabrykowanych rozdzielczych SK dwuelementowych </t>
  </si>
  <si>
    <t>Nasypanie warstwy piasku na dnie rowu kablowego o szerokości do 0.4 m, 2 warstwy o gr. 10cm</t>
  </si>
  <si>
    <t>Ułożenie rur osłonowych giętkich karbowanych typu DVR 50</t>
  </si>
  <si>
    <t>Ułożenie rur osłonowych giętkich karbowanych typu DVR 110</t>
  </si>
  <si>
    <t>Ułożenie rur osłonowych odporrnych na działanie promieni UV HDPE na słupie typu BE 32</t>
  </si>
  <si>
    <t xml:space="preserve">Układanie kabli wielożyłowych w rurach wraz z podłączeniem typu A-2YL2YV 1x4x2,5; LgY 1x16; YKY 3x2,5; BIT 10G 0,5; LgY 1x50; YKY 5x1,5; NSGAFOU 1x2,5; JZ600 3x0,5; NSGAFOU 1x6 3kV; YKY 4x1,5; </t>
  </si>
  <si>
    <t>Układanie kabli w rurach wraz z podłączeniem typu LgY 1x70 750V (uszynienie ochronne)</t>
  </si>
  <si>
    <t xml:space="preserve">Układanie kabli wielożyłowych przez wciąganie do rur osłonowych mocowanych na słupach trakcyjnych lub trakcyjno-oświetleniowych wraz z podłączeniem typu  JZ600 3x0,5; NSGAFOU 1x6 3kV; YKY 4x1,5; CHBU 1x70 3kV </t>
  </si>
  <si>
    <t>Montaż przewodów wielożyłowych na uchwytach dystansowych na konstrukcjach nośnych typu  JZ600 3x0,5; CHBU 1x70 3kV; YKY 4x1,5 wraz z podłączeniem</t>
  </si>
  <si>
    <t xml:space="preserve">Montaż sygnalizatora kierunkowego typu LED 3x200mm </t>
  </si>
  <si>
    <t>Montaż odbiornika podczerwieni OP-03 oraz strojenie i regulacja układu zdalnego sterowania zwrotnicy oraz sygnalizacji świetlnej.</t>
  </si>
  <si>
    <t>Nasypanie warstwy piasku na dnie rowu kablowego, 2 warstwy o gr. 10cm</t>
  </si>
  <si>
    <t>Przełożenie istniejących trakcyjnych linii kablowych typu YAKY 1x630+2x2,5</t>
  </si>
  <si>
    <t xml:space="preserve">Montaż rur osłonowych mocowanych na słupach trakcyjnych                                                             
 - rury osłonowe HDPE UV BE75 1x3m / 1 punkt zasilający                                               </t>
  </si>
  <si>
    <t>Ręczne rozciąganie i układanie istniejących kabli trakcyjnych wraz z podłączeniem typu YAKY 1x630+2x2,5</t>
  </si>
  <si>
    <t>Montaż końcówek kablowych zaprasowywanych na żyłach aluminiowych dla kabli trakcyjnych typu YAKY 1x630+2x2,5</t>
  </si>
  <si>
    <t>KOTWIENIA TYMCZASOWE</t>
  </si>
  <si>
    <t>Montaż wysięgników przelotowych w sieci skompensowanej
- wysięgnik jednotorowy dla podwieszenia sieci łańcuchowej w przęśle naprężenia</t>
  </si>
  <si>
    <t>BADANIA</t>
  </si>
  <si>
    <t>Pomiar odgromników</t>
  </si>
  <si>
    <t>Pomiar rozłączników trakcyjnych</t>
  </si>
  <si>
    <t>Pomiar uszynienia obejmujący pomiar rezystancji uszynienia</t>
  </si>
  <si>
    <t>Pomiar rezystancji izolacji przewodów zasilających i uszyniających w obwodach sterowania i ogrzewania rozjazdów torowych</t>
  </si>
  <si>
    <t>Badanie linii kablowej nn typu YAKY 1x630+2x2,5 obejmujący: badanie ciagłości żył kabla, pomiar rezystancji izolacji.</t>
  </si>
  <si>
    <t>Pomiar rezystancji izolacji sieci trakcyjnej tramwajowej</t>
  </si>
  <si>
    <t>Pomiar impedancji pętli zwarcia sieci trakcyjnej tramwajowej</t>
  </si>
  <si>
    <t>Pomiar wysokości zawieszenia sieci trakcyjnej</t>
  </si>
  <si>
    <t>Transport urobku na składowisko Wykonawczy wraz z utylizacją</t>
  </si>
  <si>
    <t>Wykopy z transportem urobku na składowisko wykonawcy</t>
  </si>
  <si>
    <t>Wykonanie koryta o  głębokości do 30cm</t>
  </si>
  <si>
    <t>SZLIFOWANIE SZYN</t>
  </si>
  <si>
    <t xml:space="preserve">Szlifowanie korekcyjne szyn </t>
  </si>
  <si>
    <t xml:space="preserve">Napawanie i szlifowanie istniejących szyn na długości ca 2 m </t>
  </si>
  <si>
    <t xml:space="preserve">Wykonanie izolacji przeciwilgociowej z folii kubełkowej ścian budynku </t>
  </si>
  <si>
    <t>Chodniki z kostki kamiennej staroużytecznej 9/11  na podsypce cementowo-piaskowej z wypełnieniem spoin zaprawą cementową</t>
  </si>
  <si>
    <t>Profilowanie i zageszczanie podloża pod warstwy konstrukcyjne</t>
  </si>
  <si>
    <t>Rozebranie podbudowy betonowej o grubości 8 cm - pod plytami</t>
  </si>
  <si>
    <t>Transport materiałów drogowych z rozbiórki z kosztem utylizacji</t>
  </si>
  <si>
    <t>Roboty ziemne - wykopy</t>
  </si>
  <si>
    <t>Karczowanie krzaków i podszyć gęstych powyżej 60% powierzchni wraz z wywozem i utylizacją  bioodpadu oraz z kosztami utylizacji.</t>
  </si>
  <si>
    <t>Cięcie krzewów dla uzyskania skrajni i utylizacja pozostałości</t>
  </si>
  <si>
    <t>Ścinanie drzew z karczowaniem pni o średnicy 46-55 cm (uwaga - wycinane jest jedno drzewo, ale rozwidlające się na dwa pnia poniżej 130 cm wysokości) wraz z wywozem i utylizacją biodopadu oraz z kosztami utylizacji</t>
  </si>
  <si>
    <t>D-01.02.01/A</t>
  </si>
  <si>
    <t>Sadzenie drzewa z zaprawieniem całkowitym dołów pojemności 1m3 ( w tym ziemia urodzajna z kompostem lub subrstatem, hydrożel w ilości.ok. 1.5kg/drzewo, palikowanie zgodnie ze standardami ZZM, taśmy identyfikacyjne, mikoryza w ilości 50 ml/drzewo, oznaczenie arbotagiem - gediczia trójcierniowa ‘Skyline'’ - obwód drzewa 16-18 cm</t>
  </si>
  <si>
    <t>Sadzenie krzewów soliterowych, liściast.form naturalnych na terenie płaskim  z całkowitą zaprawą dołów śr./głębok. 0.7 m -  świdosliwa 'Bluemoon'</t>
  </si>
  <si>
    <t>Sadzenie krzewów liściast.form naturalnych na terenie płaskim z całkowitą zaprawą dołów śr./głębok. 0.2 m - Tawuła japońska ‘Green Carpet’</t>
  </si>
  <si>
    <t>Sadzenie krzewów liściast.form naturalnych na terenie płaskim z całkowitą zaprawą dołów śr./głębok. 0.2 m - Róża okrywowa Short Track</t>
  </si>
  <si>
    <t>Sadzenie pnączy liściast.form naturalnych na terenie płaskim  z całkowitą zaprawą dołów śr./głębok. 0.2 m - bluszcz pospolity (okrywowo)</t>
  </si>
  <si>
    <t>Sadzenie traw ozdobnych na terenie płaskim z całkowitą zaprawą dołów śr./głębok. 0.2 m - rozplenica japońska 'Moudry'</t>
  </si>
  <si>
    <t>Sadzenie krzewów liściast.form naturalnych na terenie płaskim z całkowitą zaprawą dołów śr./głębok. 0.2 m - perowskia</t>
  </si>
  <si>
    <t>Sadzenie krzewów liściast.form naturalnych na terenie płaskim z całkowitą zaprawą dołów śr./głębok. 0.2 m - ligustr jajolistny</t>
  </si>
  <si>
    <t>Sadzenie krzewów liściast.form naturalnych na terenie płaskim z całkowitą zaprawą dołów śr./głębok. 0.2 m - bluszcz pospolity 'Białystok' na trejaż</t>
  </si>
  <si>
    <t>Sadzenie krzewów liściast.form naturalnych na terenie płaskim z całkowitą zaprawą dołów śr./głębok. 0.2 m - winobluszcz pięciolistkowy 'Yellow Wall' na trejaż</t>
  </si>
  <si>
    <t>Przygotowanie terenu pod obsadzenie krzewów z wymianą gleby rodzimej warstwa ziemi o grubości 20 cm. Zdjęty grunt należy wywieźć i zutylizować.</t>
  </si>
  <si>
    <t>Rozścielenie ziemi urodzajnej ręczne z przerzutem na terenie płaskim pod trawniki i rabaty</t>
  </si>
  <si>
    <t>Rozsypanie kory ogrodniczej, średniomielonej (o frakcji do 8 cm, z przewagą frakcji 2-3 cm, przekompostowana. Wolna od zanieczyszczeń.) w warstwie 5 cm w rabatach</t>
  </si>
  <si>
    <t>Montaż ekranów przeciwkorzeniowych o wysokości 60 cm i grubości 1 mm, wykonane z HDPE</t>
  </si>
  <si>
    <t>Montaż ekranów przeciwkorzeniowych  o wysokości 150 cm i grubości 1 mm, wykonane z HDPE</t>
  </si>
  <si>
    <t>Pielegnacja trawników wykonanych siewem w okresie 3 lat (rabaty + zielone torowisko)</t>
  </si>
  <si>
    <t>Ułożenie modułów antykompresyjnych  z systemami napowietrzno nawadniającymi, wraz z substratem, podzienym kotwieniem drzew za pomocą linek i odciągów przymocowanych do kratownicy - moduły ikładane w dwóch warstwach - minimalna wysokośc jednej warstwy to 600 mm. Powierzchnia modułów uzależniona od przyjętego rozwiązania systemowego -  wartość maksymalna, w zależności odprzyjętego rozwiązania to 232,5 m2</t>
  </si>
  <si>
    <t>Ułożenie obrzeża ekobord o wysokości 45 mm</t>
  </si>
  <si>
    <t>Montaż krat OD/KA-B03 120 cm x 120 cm układana na obrzeżach betonowych 8 cm</t>
  </si>
  <si>
    <t>Rozebranie pozostałości starych budynków, w tym murów, fundamentów</t>
  </si>
  <si>
    <t>Oczyszczenie i skropienie nawierzchni drogowych 
poz. 149+poz. 150</t>
  </si>
  <si>
    <t>Chodniki z kostki betonowej 20x20 koloru szarego  gr. 8cm na podsypce cementowo-piaskowej 1:3 z wypełnieniem spoin zaprawą cementową</t>
  </si>
  <si>
    <t>Chodniki z kostki betonowej grafitowej 20x20 gr. 8cm cm na podsypce cementowo-piaskowej 1:3 z wypełnieniem spoin zaprawą cementową</t>
  </si>
  <si>
    <t>Lp.</t>
  </si>
  <si>
    <t>Opis robót</t>
  </si>
  <si>
    <t>Roboty telekomunikacyjne MAN ITS</t>
  </si>
  <si>
    <t>Odcinek SK061 Pomorska-Dubois / SK059 Dubois-Drobnera</t>
  </si>
  <si>
    <t>D-01.03.04</t>
  </si>
  <si>
    <t>Wycofanie istniejącej mikrorury DB12 z istniejącej kanalizacji kablowej pierwotnej wraz z utylizacją mikrorury</t>
  </si>
  <si>
    <t>Wycofanie istniejącego kabla LTMC48J ze zdemontowanej mikrorury DB12 wraz z utylizacją mikrokabla</t>
  </si>
  <si>
    <t xml:space="preserve">Budowa mikrokanalizacji DB12x2,0 w kanalizacji pierwotnej </t>
  </si>
  <si>
    <t>Doposażenie przełącznic światłowodowych o gniazda 
E2000/APC</t>
  </si>
  <si>
    <t>Wciąganie kabla LTMC96J do mikrorury i mikrowiązki z montażem złączy końcowych w proj. przełącznicy</t>
  </si>
  <si>
    <t xml:space="preserve">Spawanie światłowodów </t>
  </si>
  <si>
    <t>Wykonanie mikrozłączek i mikrozłączek redukcyjnych na mikrorurach wtórnej kanalizacji kablowej</t>
  </si>
  <si>
    <t>Montaż złączek regulowana wodo - i gazoszczelna typu MGB 12/7</t>
  </si>
  <si>
    <t>Montaż zatyczek końcowych do mikrorur np. typu Novofit AROT</t>
  </si>
  <si>
    <t>Odcinek SK059 Dubois-Drobnera/ SK122 Plac Świętego Macieja</t>
  </si>
  <si>
    <t>Wycofanie istniejącego kabla LTMC24J w mikrorurce DB12 z istniejącej kanalizacji kablowej pierwotnej</t>
  </si>
  <si>
    <t>Wciąganie kabla LTMC48J do mikrorury i mikrowiązki z montażem złączy końcowych w proj. przełącznicy</t>
  </si>
  <si>
    <t>Odcinek SK059 Dubois-Drobnera/ SK023 Plac Bema</t>
  </si>
  <si>
    <t>Wycofanie istniejącego kabla LTMC48J w mikrorurce DB12 z istniejącej kanalizacji kablowej pierwotnej</t>
  </si>
  <si>
    <t>Wciąganie istniejącego kabla LTMC48J w istniejącej mikrorurce DB12 do projektowanej kanalizacji kablowej pierwotnej (nowa trasa i zmiana lokalizacji szafy I059)</t>
  </si>
  <si>
    <t>Inne</t>
  </si>
  <si>
    <t>Wykonanie sprawdzenia szczelności i drożności kanalizacji wtórnej</t>
  </si>
  <si>
    <t>Wykonanie pomiarów optycznych wraz z dokumentacją powykonawczą</t>
  </si>
  <si>
    <t>D-07.03.01</t>
  </si>
  <si>
    <t>Montaż wysięgnika sygnalizacyjnego o długości 14,0m montowanego do konstrukcji trakcyjno-oświetleniowo-sygnalizacyjnej wg odrębnego opracowania (stalowego, ocynkowanego zanurzeniowo, malowanego proszkowo wg palety RAL, wykonanego wg specyfikacji) (MW1)</t>
  </si>
  <si>
    <t>Montaż kompletnego wysięgnika sygnalizacji o długości 5,5m (stalowej, ocynkowanej zanurzeniowo, z połączeniem kołnierzowym, malowanej proszkowo wg palety RAL, wykonanie wg specyfikacji, zabezpieczonej powłoką antyplakat/antygraffiti do wysokości 2,5m), wraz z fundamentem (MW2)</t>
  </si>
  <si>
    <t>Montaż wysięgnika sygnalizacyjnego o długości 7,5m montowanego do konstrukcji trakcyjno-oświetleniowo-sygnalizacyjnej wg odrębnego opracowania (stalowego, ocynkowanego zanurzeniowo, malowanego proszkowo wg palety RAL, wykonanego wg specyfikacji) (MW3)</t>
  </si>
  <si>
    <t>Montaż wysięgnika sygnalizacyjnego o długości 9,0m montowanego do konstrukcji trakcyjno-oświetleniowo-sygnalizacyjnej wg odrębnego opracowania (stalowego, ocynkowanego zanurzeniowo, malowanego proszkowo wg palety RAL, wykonanego wg specyfikacji) (MW4)</t>
  </si>
  <si>
    <t>Montaż wysięgnika sygnalizacyjnego o długości 15,5m montowanego do konstrukcji oświetleniowo-sygnalizacyjnej (stalowego, ocynkowanego zanurzeniowo, malowanego proszkowo wg palety RAL, wykonanego wg specyfikacji) (MW5)</t>
  </si>
  <si>
    <t>Montaż wysięgnika sygnalizacyjnego o długości 7,0m montowanego do konstrukcji trakcyjno-oświetleniowo-sygnalizacyjnej wg odrębnego opracowania (stalowego, ocynkowanego zanurzeniowo, malowanego proszkowo wg palety RAL, wykonanego wg specyfikacji) (MW6)</t>
  </si>
  <si>
    <t>Montaż kompletnego wysięgnika sygnalizacji o długości 6,5m (stalowej, ocynkowanej zanurzeniowo, z połączeniem kołnierzowym, malowanej proszkowo wg palety RAL, wykonanie wg specyfikacji, zabezpieczonej powłoką antyplakat/antygraffiti do wysokości 2,5m), wraz z fundamentem (MW7)</t>
  </si>
  <si>
    <t>Montaż kompletnego wysięgnika sygnalizacji o długości 6,5m (stalowej, ocynkowanej zanurzeniowo, z połączeniem kołnierzowym, malowanej proszkowo wg palety RAL, wykonanie wg specyfikacji, zabezpieczonej powłoką antyplakat/antygraffiti do wysokości 2,5m), wraz z fundamentem (MW8)</t>
  </si>
  <si>
    <t>Montaż kompletnego wysięgnika sygnalizacji o długości 8,5m (stalowej, ocynkowanej zanurzeniowo, z połączeniem kołnierzowym, malowanej proszkowo wg palety RAL, wykonanie wg specyfikacji, zabezpieczonej powłoką antyplakat/antygraffiti do wysokości 2,5m), wraz z fundamentem (MW10)</t>
  </si>
  <si>
    <t>Montaż kompletnego wysięgnika sygnalizacji o długości 6,5m (stalowej, ocynkowanej zanurzeniowo, z połączeniem kołnierzowym, malowanej proszkowo wg palety RAL, wykonanie wg specyfikacji, zabezpieczonej powłoką antyplakat/antygraffiti do wysokości 2,5m), wraz z fundamentem (MW11)</t>
  </si>
  <si>
    <t>Montaż gniazda szybkiego demontażu typu RS115, na fundamencie prefabrykowanym lub wylewanym, do montażu masztów sygnalizacyjnych typu HY</t>
  </si>
  <si>
    <t>Montaż masztu rurowego prostego typu HY h=3800 w klasie min. 70NE2 do montażu w gnieździe (słup aluminiowy, wykonanie wg specyfikacji, zabezpieczony powłoką antyplakat/antygraffiti)</t>
  </si>
  <si>
    <t>Montaż masztu rurowego prostego typu HY h=4000 w klasie min. 70NE2 do montażu w gnieździe (słup aluminiowy, wykonanie wg specyfikacji, zabezpieczony powłoką antyplakat/antygraffiti)</t>
  </si>
  <si>
    <t>Montaż masztu rurowego prostego typu HY h=4300 w klasie min. 70NE2 do montażu w gnieździe (słup aluminiowy, wykonanie wg specyfikacji, zabezpieczony powłoką antyplakat/antygraffiti)</t>
  </si>
  <si>
    <t>Mechaniczne pogrążanie uziomów pionowych prętowych w gruncie kat.IV (uziemienie wysięgników, HY, DIP, szaf SZA oraz dostępowych ITS i biletomatu)</t>
  </si>
  <si>
    <t>Sygnalizacja</t>
  </si>
  <si>
    <t>Montaż latarń sygnałów ulicznych (na maszcie wysięgnikowym) o ilości komór do 4 - sygnalizator kołowy ogólny 3xfi300 - źródło światła typu LED</t>
  </si>
  <si>
    <t>Montaż latarń sygnałów ulicznych o ilości komór do 4 - sygnalizator kołowy ogólny 3xfi200 - źródło światła typu LED</t>
  </si>
  <si>
    <t>Montaż latarń sygnałów ulicznych (na maszcie wysięgnikowym) o ilości komór do 4 - sygnalizator kołowy kierunkowy 3xfi300 - źródło światła typu LED</t>
  </si>
  <si>
    <t>Montaż latarń sygnałów ulicznych na o ilości komór do 2 - sygnalizator jazdy warunkowej 1xfi200 - źródło światła typu LED</t>
  </si>
  <si>
    <t>Montaż latarń sygnałów ulicznych na o ilości komór do 2 - sygnalizator ostrzegawczy 1xfi200 - źródło światła typu LED</t>
  </si>
  <si>
    <t>Montaż latarń sygnałów ulicznych (na maszcie wysięgnikowym) o ilości komór do 4 - sygnalizator BUS-TRAM 3xfi300 - źródło światła typu LED</t>
  </si>
  <si>
    <t>Montaż latarń sygnałów ulicznych o ilości komór do 4 - sygnalizator BUS-TRAM 3xfi200 - źródło światła typu LED</t>
  </si>
  <si>
    <t>Montaż latarń sygnałów ulicznych (na maszcie wysięgnikowym) o ilości komór do 4 - sygnalizator BUS 3xfi300 - źródło światła typu LED</t>
  </si>
  <si>
    <t>Montaż latarń sygnałów ulicznych o ilości komór do 4 - sygnalizator BUS 3xfi200 - źródło światła typu LED</t>
  </si>
  <si>
    <t>Montaż latarń sygnałów ulicznych na (na maszcie wysięgnikowym) o ilości komór do 2 - sygnalizator tramwajowy 2xfi300 - źródło światła typu LED</t>
  </si>
  <si>
    <t>Montaż latarń sygnałów ulicznych o ilości komór do 2 - sygnalizator tramwajowy 2xfi200 - źródło światła typu LED</t>
  </si>
  <si>
    <t>Montaż latarń sygnałów ulicznych o ilości komór do 2 - sygnalizator pieszy 2xfi200 - źródło światła typu LED</t>
  </si>
  <si>
    <t>Montaż latarń sygnałów ulicznych o ilości komór do 2 - sygnalizator pieszo-rowerowy 2xfi200 - źródło światła typu LED</t>
  </si>
  <si>
    <t>Montaż modułu sygnalizator akustyczny z kierunkowym zewnętrznym głośnikiem i okablowaniem, wraz z jego programowaniem</t>
  </si>
  <si>
    <t>Montaż latarń sygnałów ulicznych o ilości komór do 2 - sygnalizator rowerowy 2xfi200 - źródło światła typu LED</t>
  </si>
  <si>
    <t>Montaż latarń sygnałów ulicznych o ilości komór do 4 - sygnalizator rowerowy 3xfi200 - źródło światła typu LED</t>
  </si>
  <si>
    <t>Montaż znaku zmiennej treści typu „cyfra ITS”, LED wraz z uchwytem montażowym oraz dostawą licencji do ITS</t>
  </si>
  <si>
    <t xml:space="preserve">Montaż ekranu kontrastowego perforowanego 850x1400mm na maszcie wysięgnikowym </t>
  </si>
  <si>
    <t>Montaż ekranu kontrastowego perforowanego 650x1400mm na maszcie wysięgnikowym</t>
  </si>
  <si>
    <t>Montaż ekranu kontrastowego perforowanego 520x1400mm na maszcie wysięgnikowym</t>
  </si>
  <si>
    <t xml:space="preserve">Montaż ekranu kontrastowego perforowanego 800x1400mm na maszcie wysięgnikowym </t>
  </si>
  <si>
    <t>Montaż ekranu kontrastowego perforowanego 1000x1400mm na maszcie wysięgnikowym</t>
  </si>
  <si>
    <t>Ekran kontrastowy perforowany dla sygnalizatora 2xfi200 (wg specyfikacji producenta) 
na maszcie wysięgnikowym</t>
  </si>
  <si>
    <t>Montaż uchwytu typu PHB do sygnalizatorów świetlnych</t>
  </si>
  <si>
    <t>Montaż kompletu konsol do montażu sygnalizatorów świetlnych (konsole do zamocowań 4-punktowych, 2szt. na komplet)</t>
  </si>
  <si>
    <t>Montaż głowicy wierzchołkowej masztu sygnalizacyjnego typu HY</t>
  </si>
  <si>
    <t>Inteligentny System Transportowy</t>
  </si>
  <si>
    <t>Montaż szafki zasilająco-rozdzielczej SZA059, wraz z wyposażeniem</t>
  </si>
  <si>
    <t>Montaż zintegrowanej szafy sterownika sygnalizacji ITS I059, wraz z wyposażeniem</t>
  </si>
  <si>
    <t>Montaż szafki punkt dostępowego ITS wraz z wyposażeniem i uchwytem montażowym</t>
  </si>
  <si>
    <t>Montaż kamery stałopozycyjnej wideodetekcji z funkcją wideomonitoringu z oprogramowaniem, 
wraz z uchwytem montażowym oraz dostawą licencji do ITS</t>
  </si>
  <si>
    <t>Montaż kamery szybkoobrotowej PTZ, wraz z uchwytem montażowym oraz dostawą licencji do ITS</t>
  </si>
  <si>
    <t>Montaż centralki detekcji tramwajowej TLC wraz z wyposażenie i uchwytem montażowym</t>
  </si>
  <si>
    <t>Montaż czujnika trakcyjnego TLC, wraz z uchwytem</t>
  </si>
  <si>
    <t>Montaż radiomodemu krótkiego zasięgu typu BMKZ1, wraz z uchwytem montażowym</t>
  </si>
  <si>
    <t xml:space="preserve">Wykonanie kompletnej pętli detekcji tramwajowej typy CAPSYS, w torowisku </t>
  </si>
  <si>
    <t xml:space="preserve">Wykonanie kompletnej pętli tramwajowej kasującej w torowisku </t>
  </si>
  <si>
    <t>Dynamiczna Informacja Przystankowa</t>
  </si>
  <si>
    <t>Montaż fundamentu prefabrykowanego, wylewanego na mokro lub gniazda RS115 z fundamentem 
do montażu tablicy SDIP na dedykowanym słupie</t>
  </si>
  <si>
    <t>Montaż słupa do tablicy przystankowej SDIP do montażu na fundamencie prefabrykowanym
lub w gnieździe RS115  (słup stalowy, ocynkowany zanurzeniowo, malowany proszkowo 
wg palety RAL, wykonanie wg specyfikacji, zabezpieczony powłoką antyplakat/antygraffiti)</t>
  </si>
  <si>
    <t>Montaż tablicy dwustronnej SDIP zgodnej ze standardem Miasta Wrocław, do montażu na dedykowanym maszcie, wraz z dostawą kompletu licencji do ITS</t>
  </si>
  <si>
    <t>Predykcja ruchu PRUCH</t>
  </si>
  <si>
    <t>Montaż kamery automatycznego rozpoznawania numerów rejestracyjnych ARTR, wraz z uchwytem montażowym oraz dostawą kompletu licencji do ITS</t>
  </si>
  <si>
    <t>Układanie kabli</t>
  </si>
  <si>
    <t>Układanie kabli o masie do 1,0 kg/m w rurach, pustakach lub kanałach zamkniętych - kable YKYżo 5x10mm2 (0,6/1kV), w tym: wciąganie kabli do rur, konstrukcji wsporczych i szaf, obróbka końcówek kabli, podłączenie pod zaciski</t>
  </si>
  <si>
    <t>Układanie kabli o masie do 0,5 kg/m w rurach, pustakach lub kanałach zamkniętych - kable YKYżo 3x6mm2 (0,6/1kV), w tym: wciąganie kabli do rur, konstrukcji wsporczych i szaf, obróbka końcówek kabli, podłączenie pod zaciski</t>
  </si>
  <si>
    <t>Układanie kabli o masie do 0,5 kg/m w rurach, pustakach lub kanałach zamkniętych - kable YKYżo 3x4mm2 (0,6/1kV), w tym: wciąganie kabli do rur, konstrukcji wsporczych i szaf, obróbka końcówek kabli, podłączenie pod zaciski</t>
  </si>
  <si>
    <t>Układanie kabli o masie do 0,5 kg/m w rurach, pustakach lub kanałach zamkniętych - kable YKYżo 3x2,5mm2 (0,6/1kV), w tym: wciąganie kabli do rur, konstrukcji wsporczych i szaf, obróbka końcówek kabli, podłączenie pod zaciski</t>
  </si>
  <si>
    <t>Układanie kabli o masie do 0,5 kg/m w rurach, pustakach lub kanałach zamkniętych - kable YKYżo 3x1,5mm2 (0,6/1kV), w tym: wciąganie kabli do rur, konstrukcji wsporczych i szaf, obróbka końcówek kabli, podłączenie pod zaciski</t>
  </si>
  <si>
    <t>Układanie kabli o masie do 0,5 kg/m w rurach, pustakach lub kanałach zamkniętych - kable FTP-OUTDOOR-KAT5e 4x2x0,5mm2 żelowany (0,6/1kV), w tym: wciąganie kabli do rur, konstrukcji wsporczych i szaf, obróbka końcówek kabli, podłączenie pod zaciski</t>
  </si>
  <si>
    <t>Układanie kabli o masie do 0,5 kg/m w rurach, pustakach lub kanałach zamkniętych - kable FTP-OUTDOOR-KAT6 4x2x0,5mm2 żelowany (0,6/1kV), w tym: wciąganie kabli do rur, konstrukcji wsporczych i szaf, obróbka końcówek kabli, podłączenie pod zaciski</t>
  </si>
  <si>
    <t>Układanie kabli o masie do 0,5 kg/m w rurach, pustakach lub kanałach zamkniętych - kable YKSLYekw 2x2x1,5mm2 (0,6/1kV), w tym: wciąganie kabli do rur, konstrukcji wsporczych i szaf, obróbka końcówek kabli, podłączenie pod zaciski</t>
  </si>
  <si>
    <t>Układanie kabli o masie do 0,5 kg/m w rurach, pustakach lub kanałach zamkniętych - kable YKYżo 5x1,5mm2 (0,6/1kV), w tym: wciąganie kabli do rur, konstrukcji wsporczych i szaf, obróbka końcówek kabli, podłączenie pod zaciski</t>
  </si>
  <si>
    <t>Układanie kabli o masie do 0,5 kg/m w rurach, pustakach lub kanałach zamkniętych - kable YKSYżo 7x1,5mm2 (0,6/1kV), w tym: wciąganie kabli do rur, konstrukcji wsporczych i szaf, obróbka końcówek kabli, podłączenie pod zaciski</t>
  </si>
  <si>
    <t>Układanie kabli o masie do 0,5 kg/m w rurach, pustakach lub kanałach zamkniętych - kable YKSYżo 10x1,5mm2 (0,6/1kV), w tym: wciąganie kabli do rur, konstrukcji wsporczych i szaf, obróbka końcówek kabli, podłączenie pod zaciski</t>
  </si>
  <si>
    <t>Układanie kabli o masie do 0,5 kg/m w rurach, pustakach lub kanałach zamkniętych - kable LiYCY 2x2x0,75 w tym: wciąganie kabli do rur, konstrukcji wsporczych i szaf, obróbka końcówek kabli, podłączenie pod zaciski</t>
  </si>
  <si>
    <t>Układanie kabli o masie do 0,5 kg/m w rurach, pustakach lub kanałach zamkniętych - kable YKSLYekw-P 2x2x1,5mm2 (0,6/1kV), w tym: wciąganie kabli do rur, konstrukcji wsporczych i szaf, obróbka końcówek kabli, podłączenie pod zaciski</t>
  </si>
  <si>
    <t>Układanie kabli o masie do 0,5 kg/m w rurach, pustakach lub kanałach zamkniętych - kable YKSLYekw-P 2x2x0,75mm2 , w tym: wciąganie kabli do rur, konstrukcji wsporczych i szaf, obróbka końcówek kabli, podłączenie pod zaciski</t>
  </si>
  <si>
    <t>Układanie kabli o masie do 0,5 kg/m w rurach, pustakach lub kanałach zamkniętych - kable XzTKMX 3x2x0,8 żelowany, w tym: wciąganie kabli do rur, konstrukcji wsporczych i szaf, obróbka końcówek kabli, podłączenie pod zaciski</t>
  </si>
  <si>
    <t>Układanie kabli o masie do 0,5 kg/m w rurach, pustakach lub kanałach zamkniętych - kable XzWDXpekw75 1,05/5,0 żelowany (0,6/1kV), w tym: wciąganie kabli do rur, konstrukcji wsporczych i szaf, obróbka końcówek kabli, podłączenie pod zaciski</t>
  </si>
  <si>
    <t>Układanie kabli o masie do 0,5 kg/m w rurach, pustakach lub kanałach zamkniętych - kable XzTKMXpw 5x4x0,8, w tym: wciąganie kabli do rur, konstrukcji wsporczych i szaf, obróbka końcówek kabli, podłączenie pod zaciski</t>
  </si>
  <si>
    <t>Układanie kabli o masie do 0,5 kg/m w rurach, pustakach lub kanałach zamkniętych - kable światłowodowe 
Z-XOTktdD 12j, w tym: wciąganie kabli do rur, konstrukcji wsporczych i szaf, obróbka końcówek kabli, spawanie światłowodów podłączenie pod wkładki światłowodowe</t>
  </si>
  <si>
    <t>1.7.</t>
  </si>
  <si>
    <t>Badania i pomiary odbiorcze</t>
  </si>
  <si>
    <t>Konfiguracja lokalna ITS</t>
  </si>
  <si>
    <t>Dokonanie rozruchu i przeprowadzenie prób funkcjonalnych systemu SDIP</t>
  </si>
  <si>
    <t>Dokonanie rozruchu i przeprowadzenie prób funkcjonalnych systemu wideomonitoringu</t>
  </si>
  <si>
    <t>Dokonanie rozruchu i przeprowadzenie prób funkcjonalnych systemu PRUCH</t>
  </si>
  <si>
    <t>Dokonanie rozruchu i przeprowadzenie prób funkcjonalnych detekcji (pętle indukcyjne, Capsys, wideodetekcja, radio BMKZ, czujniki TLC, komunikacja zwrotnice)</t>
  </si>
  <si>
    <t>Podłączenie sterownika sygnalizacji świetlnej do aplikacji zbiorczego systemu monitoringu TSSIM ITS</t>
  </si>
  <si>
    <t>Montaż biletomatu wraz z fundamentem, z demontażu</t>
  </si>
  <si>
    <t>Wyniesienie organizacji ruchu docelowego w zakresie wdrożenia programu pracy sygnalizacji w trybie lokalnym ITS wraz z dokonaniem rozruchu i przeprowadzeniem prób funkcjonalnych sygnalizacji świetlnej</t>
  </si>
  <si>
    <t>Roboty elektryczne ITS - demontaże</t>
  </si>
  <si>
    <t>Demontaż kompletnego masztu wysięgnikowego sygnalizacyjnego z wysięgnikiem z osprzętem i fundamentem, wraz z jego złomowaniem i utylizacją fundamentu, długość wysięgnika około L=9,2m (M10)</t>
  </si>
  <si>
    <t>Demontaż kompletnego masztu oświetleniowo-trakcyjnego z wysięgnikiem, osprzętem i fundamentem, wraz z jego złomowaniem i utylizacją fundamentu, długość wysięgnika około L=9,1m (M5)</t>
  </si>
  <si>
    <t>Demontaż kompetnego masztu trakcyjno-sygnalizacyjnego z wysięgnikiem, osprzętem i fundamentem, wraz z jego złomowaniem i utylizacją fundamentu, długość wysięgnika około L=5,7m (M6)</t>
  </si>
  <si>
    <t>Demontaż kompetnego masztu trakcyjno-sygnalizacyjnego z wysięgnikiem, osprzętem i fundamentem, wraz z jego złomowaniem i utylizacją fundamentu, długość wysięgnika około L=6,2m (M7)</t>
  </si>
  <si>
    <t>Demontaż kompetnego masztu trakcyjno-sygnalizacyjnego z wysięgnikiem, osprzętem i fundamentem, wraz z jego złomowaniem i utylizacją fundamentu, długość wysięgnika około L=8,2m (M8)</t>
  </si>
  <si>
    <t>Demontaż kompletnego maszt oświetleniowo-trakcyjno-sygnalizacyjnego z wysięgnikiem, osprzętem i fundamentem, wraz z jego złomowaniem i utylizacją fundamentu, długość wysięgnika około L=5,9m (M14)</t>
  </si>
  <si>
    <t>Demontaż kompletnego masztu trakcyjno-sygnalizacyjnego z wysięgnikami, osprzętem i fundamentem, wraz z jego złomowaniem i utylizacją fundamentu, długość wysięgnika długiego około L=9,6m, długość wysięgnika krótkiego około L=4,1m (M15)</t>
  </si>
  <si>
    <t>Demontaż kompetnego masztu trakcyjno-sygnalizacyjnego z wysięgnikiem, osprzętem i fundamentem, wraz z jego złomowaniem i utylizacją fundamentu, długość wysięgnika około L=6,2m (M18)</t>
  </si>
  <si>
    <t>Demontaż kompetnego masztu trakcyjno-sygnalizacyjnego z wysięgnikiem, osprzętem i fundamentem, wraz z jego złomowaniem i utylizacją fundamentu, długość wysięgnika około L=8,9m (M24)</t>
  </si>
  <si>
    <t>Demontaż kompetnego masztu trakcyjno-sygnalizacyjnego z wysięgnikiem, osprzętem i fundamentem, wraz z jego złomowaniem i utylizacją fundamentu, długość wysięgnika około L=11,5m (M25)</t>
  </si>
  <si>
    <t>Demontaż masztów rurowych prostych typu HY z osprzętem i fundamentem wraz z ich złomowaniem lub utylizacją</t>
  </si>
  <si>
    <t>Demontaż kompletnej szafki zasilająco-rozdzielczej SZA059 z wyposażeniem wraz z jej utylizacją</t>
  </si>
  <si>
    <t>Demontaż kompletnej szafki sterownika ST059 z wyposażeniem wraz z jej przekazaniem na magazyn ZDiUM</t>
  </si>
  <si>
    <t>Demontaż kompletnej szafki dystrybucyjnej ITS I059 z wyposażeniem wraz z jej przekazaniem na magazyn ZDiUM</t>
  </si>
  <si>
    <t>Demontaż uziomów pionowych prętowych (uziemienie szaf SZA, sterownka, dystrybucyjnej ITS, biletomatu oraz masztów prostych typu HY i konstrukcji masztów wysięgnikowych) wraz z ich złomowaniem</t>
  </si>
  <si>
    <t>Demontaż znaków zmiennej treści typu „cyfra” z mocowaniami, na maszcie wysięgnikowym wraz z przekazaniem na magazyn ZDiUM</t>
  </si>
  <si>
    <t>Demontaż latarń sygnałów ulicznych (na maszcie wysięgnikowym, oświetleniowym lub trakcyjnym) o ilości komór do 4 - sygnalizator kołowy 3xfi300 wraz z ich utylizacją</t>
  </si>
  <si>
    <t>Demontaż latarń sygnałów ulicznych na maszcie z głowicą wierzchołkową lub słupie, o ilości komór do 4 - sygnalizator kołowy 3xfi300 wraz z ich utylizacją</t>
  </si>
  <si>
    <t>Demontaż latarni sygnałów ulicznych o ilości komór do 2 - sygnalizator jazdy warunkowej 1xfi200 wraz z utylizacją</t>
  </si>
  <si>
    <t>Demontaż latarń sygnałów ulicznych na (na maszcie wysięgnikowym) o ilości komór do 4 - sygnalizator tramwajowy 4xfi100 wraz z ich utylizacją</t>
  </si>
  <si>
    <t>Demontaż latarń sygnałów ulicznych na maszcie z głowicą wierzchołkową lub słupie, o ilości komór do 4 - sygnalizator tramwajowy 4xfi100 wraz z ich utylizacją</t>
  </si>
  <si>
    <t>Demontaż latarń sygnałów ulicznych na maszcie z głowicą wierzchołkową lub maszcie wysięgnikowym, trakcyjnym, oświetleniowym, o ilości komór do 2 - sygnalizator pieszy 2xfi200 wraz z ich utylizacją</t>
  </si>
  <si>
    <t>Demontaż latarń sygnałów ulicznych na maszcie z głowicą wierzchołkową lub maszcie wysięgnikowym, trakcyjnym, oświetleniowym, o ilości komór do 2 - sygnalizator pieszo-rowerowy 2xfi200 wraz z ich utylizacją</t>
  </si>
  <si>
    <t>Demontaż latarń sygnałów ulicznych na maszcie z głowicą wierzchołkową lub maszcie wysięgnikowym, trakcyjnym, oświetleniowym, o ilości komór do 4 - sygnalizator rowerowy 3xfi200 wraz z ich utylizacją</t>
  </si>
  <si>
    <t>Demontaż latarń sygnałów ulicznych na maszcie  wysięgnikowym, o ilości komór do 4 - sygnalizator busowy 3xfi300 wraz z ich utylizacją</t>
  </si>
  <si>
    <t>Demontaż kompletnego sygnalizatora akustycznego z zewnętrznym głośnikiem</t>
  </si>
  <si>
    <t>Demontaż ekranów kontrastowych perforowanych na maszcie wysięgnikowym lub przewieszce z linek stalowych wraz z ich utylizacją</t>
  </si>
  <si>
    <t>Demontaż uchwytów typu PHB do sygnalizatorów świetlnych wraz z ich złomowaniem</t>
  </si>
  <si>
    <t>Demontaż kompletu konsol do montażu sygnalizatorów świetlnych wraz z ich utylizacją</t>
  </si>
  <si>
    <t>2.3.</t>
  </si>
  <si>
    <t>Demontaż kompletnej szafki punkt dostępowego ITS wraz z wyposażeniem i uchwytem montażowym</t>
  </si>
  <si>
    <t xml:space="preserve">Demontaż kompletnej kamery stałopozycyjnej wideodetekcji, wraz z uchwytem montażowym </t>
  </si>
  <si>
    <t xml:space="preserve">Demontaż kompletnej kamery stałopozycyjnej wideomonitoringu, wraz z uchwytem montażowym </t>
  </si>
  <si>
    <t>Demontaż kompletnej kamery stałopozycyjnej ARTR, wraz z uchwytem montażowym</t>
  </si>
  <si>
    <t>Demontaż sztycy stalowej do mocowania kamer L=2,5m</t>
  </si>
  <si>
    <t>Demontaż kompletnego radiomodemu krótkiego zasięgu typu BMKZ1, wraz z uchwytem montażowym</t>
  </si>
  <si>
    <t xml:space="preserve">Demontaż kompletnej pętli detekcji tramwajowej typy CAPSYS, w torowisku </t>
  </si>
  <si>
    <t xml:space="preserve">Demontaż kompletnej pętli tramwajowej kasującej w torowisku </t>
  </si>
  <si>
    <t>Kable</t>
  </si>
  <si>
    <t>Demontaż kabli zasilających, sygnałowcyh i sygnalizacyjnych z szaf, konstrukcji wsporczych, kanalizacji kablowej  wraz z ich złomowaniem</t>
  </si>
  <si>
    <t>Demontaż czujników trakcyjnych z osprzętem i centralką sterującą czujnikami</t>
  </si>
  <si>
    <t>Przycisk MPK</t>
  </si>
  <si>
    <t>Demontaż przewieszek kabowych z lin stalowych wraz z ich złomowaniem</t>
  </si>
  <si>
    <t>Demontaż kompletnej sztycy do przewieszki kablowej &gt;2m</t>
  </si>
  <si>
    <t>BRANŻA TOROWA</t>
  </si>
  <si>
    <t>BRANŻA ELEKTRYCZNA - PRZEBUDOWA OŚWIETLENIA ULICZNEGO</t>
  </si>
  <si>
    <t>BRANŻA ELEKTRYCZNA - PRZEBUDOWA SIECI TRAKCYJNEJ TRAMWAJOWEJ</t>
  </si>
  <si>
    <t>BRANŻA TELETECHNICZNA - KOLIZJE</t>
  </si>
  <si>
    <t>BUDOWA I PRZEBUDOWA SIECI ŚWIATŁOWODOWEJ MAN ITS</t>
  </si>
  <si>
    <t>BRANŻA TELETECHNICZNA - BUDOWA SIECI MKT/KSU</t>
  </si>
  <si>
    <t>DOCELOWA ORGANIZACJA RUCHU</t>
  </si>
  <si>
    <t>Rozebranie nawierzchni z kostki kamiennej 18x20 na podsypce cementowo-piaskowej wraz z oczyszczeniem materiału kamiennego</t>
  </si>
  <si>
    <t>ODBUDOWA NAWIERZCHNI</t>
  </si>
  <si>
    <t>BRANŻA SANITARNA - SIEĆ KANALIZACJI DESZCZOWEJ - ZAKRES MPWIK</t>
  </si>
  <si>
    <t>BRANŻA SANITARNA - SIEĆ KANALIZACJI OGÓLNOSPŁAWNEJ - ZAKRES MPWIK</t>
  </si>
  <si>
    <t>BRANŻA SANITARNA - PRZEBUDOWA SIECI WODOCIĄGOWEJ - ZAKRES MPWIK</t>
  </si>
  <si>
    <t>BRANŻA SANITARNA - PRZEBUDOWA SIECI GAZOWEJ - ZAKRES MPWIK</t>
  </si>
  <si>
    <t>D-02.03.01</t>
  </si>
  <si>
    <t>D-02.01.01</t>
  </si>
  <si>
    <t>Wykonanie wykopów w gruntach I-IV kat. z odwozem urobku i utylizacją oraz ewent. odwodnieniem wykopu  oraz tyczenie geodezyjne dla rurociągów Ø125 - Ø500</t>
  </si>
  <si>
    <t>Montaż sieci wodociągowej Ø400 z żeliwa sferoidalnego z wewnętrzną wykładziną cementową i  z zewnętrzną powłoką cynkową i wykładziną cementową, PFA 30bar wraz z kształtkami, oznakowaniem, próbą szczelności, dezynfekcją, płukaniem</t>
  </si>
  <si>
    <t>Montaż sieci wodociągowej Ø500 z żeliwa sferoidalnego z wewnętrzną wykładziną cementową i  z zewnętrzną powłoką cynkową i wykładziną cementową, PFA 30bar  wraz z kształtkami, oznakowaniem, próbą szczelności, dezynfekcją, płukaniem</t>
  </si>
  <si>
    <t xml:space="preserve">Montaż odwodnienia magistrali DN400 (odwadniak, kształtki żeliwne  lub PE Dn150mm,  studzienka z elementów prefabrykowanych z betonu C40/45 , o średnicy DN1000mm, z włazem o średnicy DN600mm, )  </t>
  </si>
  <si>
    <t>Wykonanie wykopów w gruntach I-IV kat. z odwozem urobku i utylizacją dla kanałów DN250-DN1000 oraz ew. odwodnieniem wykopu oraz tyczenie geodezyjne. Warstwa wykopu pod konstrukcję drogi uwzględniona w branży drogowej</t>
  </si>
  <si>
    <t>Demontaż istniejących znaków pionowych, do ponownego wykorzystania</t>
  </si>
  <si>
    <t>Demontaż istniejących znaków pionowych, z wywozem na magazyn ZDiUM</t>
  </si>
  <si>
    <t>Demontaż istniejących słupków do znaków drogowych lub słupków drogowskazów dla pieszych, wraz z usunięciem elementów podziemnych, z wywozem elementów stalowych na magazyn ZDiUM</t>
  </si>
  <si>
    <t>Demontaż istniejących zestawów tablic SIM -informacja kierunkowa, do ponownego wykorzystania</t>
  </si>
  <si>
    <t>Demontaż istniejących tablic SIM -drogowskazy dla pieszych i kierujące do WC, do ponownego wykorzystania</t>
  </si>
  <si>
    <t>Demontaż istniejących konstrukcji wsporczych tablic SIM wraz z usunięciem elementów podziemnych, z wywozem elementów stalowych na magazyn ZDiUM</t>
  </si>
  <si>
    <t>Demontaż tabliczek z nazwami ulic, do ponownego wykorzystania</t>
  </si>
  <si>
    <t>Demontaż słupków blokujących, wraz z usunięciem elementów podziemnych, z wywozem na magazyn ZDiUM</t>
  </si>
  <si>
    <t>Demontaż słupków blokujących, wraz z usunięciem elementów podziemnych, do ponownego wykorzystania</t>
  </si>
  <si>
    <t>Demontaż balustrad istniejących, wraz z usunięciem elementów podziemnych, do ponownego wykorzystania</t>
  </si>
  <si>
    <t>Demontaz balustrad istniejących, wraz z usunięciem elementów podziemnych, z wywozem na mazyn ZDiUM</t>
  </si>
  <si>
    <t>Demontaż stojaków rowerowych istniejących, wraz z usunięciem elementów podziemnych, z wywozem na mazyn ZDiUM</t>
  </si>
  <si>
    <t>Ponowny montaż zdemontowanych tarcz tablic SIM -informacja kierunkowa</t>
  </si>
  <si>
    <t>Ponowny montaż zdemontowanych tarcz tablic SIM -drogowskazy dla pieszych i kierujące do WC</t>
  </si>
  <si>
    <t>Ponowny montaż zdemontowanych tabliczek z nazwami ulic</t>
  </si>
  <si>
    <t>Oznakowanie cienkowarstwowe z farb chemoutwardzalnych w kolorze żółtym</t>
  </si>
  <si>
    <t>Odtworzenie istniejących azylów drogowych</t>
  </si>
  <si>
    <t>D-07.02.02</t>
  </si>
  <si>
    <t>Słupki blokujące elastyczne model SP/IS-I05 o średnicy 75 mm barwy RAL 7016 wg Katalogu Mebli Miejskich dla Miasta Wrocławia (edycja 2022), wysokość 70 cm</t>
  </si>
  <si>
    <t>Słupki blokujące elastyczne model SP/IS-I05 o średnicy 75 mm barwy RAL 7016 wg Katalogu Mebli Miejskich dla Miasta Wrocławia (edycja 2022), wysokość 90 cm</t>
  </si>
  <si>
    <t>Odtworzenie istniejących słupków blokujących stalowych</t>
  </si>
  <si>
    <t>Słupki blokujące niskie podatne w kolorze czerwonym, z dwoma pasami folii odblaskowej białej</t>
  </si>
  <si>
    <t>D-10.01.01</t>
  </si>
  <si>
    <t>Ponowny montaż zdemontowanych balustrad</t>
  </si>
  <si>
    <t>Stojaki dla rowerów model SR/IS-I01 wg Katalogu Mebli Miejskich dla Miasta Wrocławia (edycja 2022)</t>
  </si>
  <si>
    <t>Rozebranie nawierzchni z kostki kamiennej rzędowej o wysokości 18 cm na podsypce cementowo-piaskowej</t>
  </si>
  <si>
    <t>Transport płyt z rozbiórki na składowisko Wykonawcy wraz z kosztem utylizacji</t>
  </si>
  <si>
    <t>Czyszczenie rowków szyn na odcinkach torów nie objetych przebudową</t>
  </si>
  <si>
    <t>BRANŻA DROGOWA - CHODNIKI</t>
  </si>
  <si>
    <t>BRANŻA DROGOWA - DROGI DLA ROWERÓW (DDR)</t>
  </si>
  <si>
    <t>BRANŻA DROGOWA</t>
  </si>
  <si>
    <t>Opornik kamienny 4x30 cm na ławie z betonu C16x20</t>
  </si>
  <si>
    <t>D-08.03.02.</t>
  </si>
  <si>
    <t>Montaż wysięgnika pojedynczego o długości L=1,5m, na wysokości 10m i kącie nachylenia względem jezdni 10° dla konstrukcji sygnalizacyjno-oświetleniowej według odrębnego opracowania TOM PW_07_sygnalizacja świetlna</t>
  </si>
  <si>
    <t>Montaż wysięgnika dodatkowego bocznego o długości 1m na wysokości 7m i kącie nachylenia względem jezdni 10° dla kontrukcji sygnalizacyjno-oświetleniowej według odrębnego opracowania TOM PW_07_sygnalizacja świetlna</t>
  </si>
  <si>
    <t>BRANŻA ZIELEŃ - NASADZENIA</t>
  </si>
  <si>
    <t>BRANŻA ZIELEŃ - GOSPODARKA DRZEWOSTANEM Z PLANEM OCHRONY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</si>
  <si>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</si>
  <si>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</si>
  <si>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t>Cena  jedn</t>
  </si>
  <si>
    <t xml:space="preserve">Wartość </t>
  </si>
  <si>
    <t xml:space="preserve">Wywóz materiału kamiennego na magazyn ZDiUM
</t>
  </si>
  <si>
    <t xml:space="preserve">Wywóz materiału kamiennego przeznaczonego do wbudowania na składowisko Wykonawcy
</t>
  </si>
  <si>
    <t xml:space="preserve">Wywóz gruzu bitumicznego na składowisko Wykonawcy wraz z utylizacją
</t>
  </si>
  <si>
    <t xml:space="preserve">Wywóz gruzu betonowego na składowisko Wykonawcy wraz z utylizacją
</t>
  </si>
  <si>
    <t xml:space="preserve">Wywóz gruzu mineralnego na składowisko Wykonawcy wraz z utylizacją
</t>
  </si>
  <si>
    <t xml:space="preserve">Wywóz pozostałych odpadów budowlanych na składowisko Wykonawcy wraz z utylizacją 
(grunt stabilizowany cementem, podsypki)
</t>
  </si>
  <si>
    <t xml:space="preserve">Razem Roboty rozbiórkowe </t>
  </si>
  <si>
    <t>Razem Roboty ziemne</t>
  </si>
  <si>
    <t>Konstrukcja KR4 ul. B. Drobnera_rozbiórka</t>
  </si>
  <si>
    <t>Konstrukcja KR4 ul. S. Dubois_rozbiórka</t>
  </si>
  <si>
    <t>Konstrukcja KR4 ul. W. Łokietka_rozbiórka</t>
  </si>
  <si>
    <t>Konstrukcja KR3 ul. Cybulskiego_rozbiórka</t>
  </si>
  <si>
    <t>Konstrukcja KR2 ul. S. Dubois_rozbiórka</t>
  </si>
  <si>
    <t>Konstrukcja KR2 ul. L. Rydygiera_rozbiórka</t>
  </si>
  <si>
    <t>Konstrukcja KR2 ul. Śrutowej_rozbiórka</t>
  </si>
  <si>
    <t>Konstrukcja zatoki autobusowej i zatok postojowych_rozbiórka</t>
  </si>
  <si>
    <t>Zjazdy_rozbiórka</t>
  </si>
  <si>
    <t>Chodniki_rozbiórka</t>
  </si>
  <si>
    <t>Drogi rowerowe_rozbiórka</t>
  </si>
  <si>
    <t>Opaski_rozbiórka</t>
  </si>
  <si>
    <t>Krawężniki/obrzeża_rozbiórka</t>
  </si>
  <si>
    <t>Elementy małej architektury_rozbiórka</t>
  </si>
  <si>
    <t xml:space="preserve">ROBOTY ROZBIÓRKOWE </t>
  </si>
  <si>
    <t>ROBOTY ZIEMNE</t>
  </si>
  <si>
    <t xml:space="preserve">ROBOTY NAWIERZCHNIOWE </t>
  </si>
  <si>
    <t>KR4 ul. B. Drobnera</t>
  </si>
  <si>
    <t xml:space="preserve"> KR4 ul. S. Dubois</t>
  </si>
  <si>
    <t xml:space="preserve"> KR4 ul. W. Łokietka</t>
  </si>
  <si>
    <t xml:space="preserve"> KR2 ul. L. Rydygiera</t>
  </si>
  <si>
    <t xml:space="preserve"> KR2 ul. Śrutowa</t>
  </si>
  <si>
    <t xml:space="preserve">Zatoki postojowe </t>
  </si>
  <si>
    <t>Zjazd bitumiczny_ Drobnera 5-7,9</t>
  </si>
  <si>
    <t xml:space="preserve">Zjazd z kostki kamiennej_Drobnera 5-7,9 </t>
  </si>
  <si>
    <t>Zjazd z kostki betonowej</t>
  </si>
  <si>
    <t>Perony</t>
  </si>
  <si>
    <t xml:space="preserve">Razem Roboty nawierzchniowe </t>
  </si>
  <si>
    <t xml:space="preserve">ELEMENTY LINIOWE </t>
  </si>
  <si>
    <t>Razem Elementy liniowe</t>
  </si>
  <si>
    <t xml:space="preserve">MAŁA ARCHITEKTURA </t>
  </si>
  <si>
    <t>Razem Mała architektura</t>
  </si>
  <si>
    <t>RAZEM KOSZTORYS NETTO</t>
  </si>
  <si>
    <t xml:space="preserve">Oczyszczenie i skropienie nawierzchni drogowych
</t>
  </si>
  <si>
    <t>PRZEDMIAR ROBÓT/ KOSZTORYS OFERTOWY _ NR 2</t>
  </si>
  <si>
    <r>
      <t>m</t>
    </r>
    <r>
      <rPr>
        <vertAlign val="superscript"/>
        <sz val="10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</si>
  <si>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0"/>
        <rFont val="Calibri"/>
        <family val="2"/>
        <charset val="238"/>
        <scheme val="minor"/>
      </rPr>
      <t>2</t>
    </r>
  </si>
  <si>
    <t>Razem Roboty nawierzchniowe</t>
  </si>
  <si>
    <t>PRZEDMIAR ROBÓT/ KOSZTORYS OFERTOWY_ NR 2a</t>
  </si>
  <si>
    <t>Chodniki w obszarze zjazdów z kostki betonowej</t>
  </si>
  <si>
    <t>DDR</t>
  </si>
  <si>
    <t>Zjazdy w ciągu DDR</t>
  </si>
  <si>
    <t>Razem Roboty rozbiórkowe</t>
  </si>
  <si>
    <t>Razem Torowisko na podbudowie betonowej</t>
  </si>
  <si>
    <t>Razem Odwodnienie torowiska</t>
  </si>
  <si>
    <t>Razem Szlifowanie szyn</t>
  </si>
  <si>
    <t>Razem Torowisko wydzielone</t>
  </si>
  <si>
    <t>Wykonanie wykopów  z odwozem urobku i utylizacją oraz ewent. odwodnieniem wykopu  oraz tyczenie geodezyjne dla rurociągu Ø225-315</t>
  </si>
  <si>
    <t xml:space="preserve">Razem Montaż rurociągów </t>
  </si>
  <si>
    <t xml:space="preserve">Razem Montaż kanałów </t>
  </si>
  <si>
    <t>Razem Montaż studni kanalizacyjnych</t>
  </si>
  <si>
    <t>Wykonanie wykopów  z odwozem urobku i utylizacją dla studni DN1000 oraz ew. odwodnieniem wykopu dla studni DN1000. Warstwa wykopu pod konstrukcję drogi uwzględniona w branży drogowej</t>
  </si>
  <si>
    <t>PRZEDMIAR ROBÓT/KOSZTORYS OFERTOWY _NR 2b</t>
  </si>
  <si>
    <t>PRZEDMIAR ROBÓT /KOSZTORYS OFERTOWY_ NR 3</t>
  </si>
  <si>
    <t>KOSZTORYSY /PRZEDMIAR ROBÓT _NR 4</t>
  </si>
  <si>
    <t>PRZEDMIAR ROBÓT_ NR 5</t>
  </si>
  <si>
    <t>PRZEDMIAR ROBÓT/KOSZTORYS OFERTOWY_ NR 6</t>
  </si>
  <si>
    <t>Wykonanie wykopów z odwozem urobku i utylizacją dla przykanalików od wpustów deszczowych oraz tyczenie geodezyjne. Warstwa wykopu pod konstrukcję drogi uwzględniona w branży drogowej</t>
  </si>
  <si>
    <t>Wykonanie wykopów  z odwozem urobku i utylizacją oraz ewent. odwodnieniem wykopu dla wpustów. Warstwa wykopu pod konstrukcję drogi uwzględniona w branży drogowej</t>
  </si>
  <si>
    <t>Razem Montaż wpustów</t>
  </si>
  <si>
    <t>PRZEDMIAR ROBÓT/KOSZTORYS OFERTOWY NR 7</t>
  </si>
  <si>
    <t>PRZEDMIAR ROBÓT/KOSZTORYS OFERTOWY_ NR 8</t>
  </si>
  <si>
    <t>Razem Linie kablowe nN</t>
  </si>
  <si>
    <t>Razem Linie kablowe SN</t>
  </si>
  <si>
    <t>PRZEDMIAR ROBÓT/KOSZTORYS OFERTOWY_ NR 9</t>
  </si>
  <si>
    <r>
      <t>Demontaż opraw oświetlenia zewnętrznego na trzpieniu słupa lub wysięgniku</t>
    </r>
    <r>
      <rPr>
        <sz val="11"/>
        <rFont val="Calibri"/>
        <family val="2"/>
        <charset val="238"/>
        <scheme val="minor"/>
      </rPr>
      <t xml:space="preserve"> wraz z załadunkiem i wywozem na magazyn ZDiUM złomu stalowego stanowiącego majątek gminy</t>
    </r>
  </si>
  <si>
    <r>
      <t>Demontaż słupów oświetleniowych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wraz z załadunkiem i wywozem na magazyn ZDiUM złomu stalowego stanowiącego majątek gminy</t>
    </r>
  </si>
  <si>
    <t>PRZEDMIAR ROBÓT/KOSZTORYS OFERTOWY NR 10</t>
  </si>
  <si>
    <t>Razem Demontaż</t>
  </si>
  <si>
    <t xml:space="preserve">Odkopanie kabli w sposób ręczny w gruncie                                                                                      </t>
  </si>
  <si>
    <t xml:space="preserve">Zasypywanie rowów dla kabli wykonanych ręcznie w gruncie                                                                                   </t>
  </si>
  <si>
    <t>Razem Linie kablowe oświetleniowe</t>
  </si>
  <si>
    <t>Razem Latarnie oświetleniowe</t>
  </si>
  <si>
    <t>Razem Badania</t>
  </si>
  <si>
    <t>Zasilanie z sieci trakcyjnej lustra drogowego z ogrzewaniem elektrycznym</t>
  </si>
  <si>
    <t>103</t>
  </si>
  <si>
    <t xml:space="preserve">Wykopy przy odkrywaniu istniejących fundamentów w gruncie                                                  </t>
  </si>
  <si>
    <t xml:space="preserve">Rozbiórka elementów konstrukcji betonowych zbrojonych wraz z wywiezieniem i utylizacją gruzu na sładowisko Wykonawcy.                                                                                                                                  </t>
  </si>
  <si>
    <t xml:space="preserve">Zasypanie wykopów po fundamentach                                                                                                       </t>
  </si>
  <si>
    <t xml:space="preserve">Wykopy jamiste w gruncie pod fundamenty słupów trakcyjnych o wytrzymałości 15kN na wysokości 7,1m                                                                                                                                                                                </t>
  </si>
  <si>
    <t xml:space="preserve">Pełne umocnienie ścian wykopów                                                                                                                       </t>
  </si>
  <si>
    <t xml:space="preserve">Zasypanie wykopów jamistych pod fundamenty słupów trakcyjnych                                                                      </t>
  </si>
  <si>
    <t xml:space="preserve">Wykopy jamiste w gruncie pod fundamenty słupów trakcyjnych o wytrzymałości 25kN na wysokości 7,1m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</si>
  <si>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Pełne umocnienie ścian wykopów                                                                                                           </t>
  </si>
  <si>
    <t xml:space="preserve">Zasypanie wykopów jamistych pod fundamenty słupów trakcyjnych                                                                         </t>
  </si>
  <si>
    <t xml:space="preserve">Kopanie rowów dla kabli w sposób ręczny w gruncie                                                                      </t>
  </si>
  <si>
    <t xml:space="preserve">Zasypywanie rowów dla kabli wykonanych ręcznie w gruncie                                                 </t>
  </si>
  <si>
    <t xml:space="preserve">Wywóz ziemi na składowisko Wykonawcy wraz z utylizacją                                                        </t>
  </si>
  <si>
    <t xml:space="preserve">Kopanie rowów dla kabli w sposób ręczny w gruncie                                                                              </t>
  </si>
  <si>
    <t xml:space="preserve">Zasypywanie rowów dla kabli wykonanych ręcznie w gruncie                                                         </t>
  </si>
  <si>
    <t xml:space="preserve">Wywóz ziemi na składowisko Wykonawcy wraz z utylizacją                                                                   </t>
  </si>
  <si>
    <t>Wykonanie instalacji zasilająco-sterującej na słupie trakcyjno-oświetleniowym 22/C8 dla zasilania  ogrzewania elektrycznego lustra drogowego obejmującej:                                                                                                                                                                                                                                            - montaż na słupie 22/C8 szafki sterująco-zasilającej wyposażonej w przetwornicę 660V DC / 24V DC, falownik 24V DC / 230V AC, aparaty zabezpieczające 230V, wykonawcze 230V (styczniki), stację pogodową umożliwiającą załączanie ogrzewania przy odpowiednich warunkach atmosferycznych                                                                                                                                                               - wykonanie instalacji zasilającej 660V DC od szafki bezpiecznikowej dla zasilania szafki zwrotnicowej zlokalizowanej na słupie 23/C8 do szafki sterująco-zasilającej na słupie 22/C8. Szafkę bezpiecznikową doposażyc w 2 bezpiecznik 16A/660V DC. Instalację wykonać kablem 2x NSGAFOU 6mm2/3kV o długości 38m, kable podwiesić w uchwytach dystansowych w ilości 32 szt. do przewieszki z linki stalowej nierdzewnej 35mm2 o dł. 32m rozpiętej pomiędzy słupami 22/C8 i 23/C8.                                                                                                                                                                                                                                                                                    - wykonanie instalacji 230V AC zasilającej ogrzewanie elekryczne lustra o dł. 5m                                                             - instalcję 660V DC oraz 230V AC prowadzić na słupie w rurach o śr. 32mm odpornych na działanie promieni UV.</t>
  </si>
  <si>
    <t>PRZEDMIAR ROBÓT/KOSZTORYS OFERTOWY_ NR 11</t>
  </si>
  <si>
    <t>Razem BUDOWA SIECI TRAKCYJNEJ ORAZ STEROWANIA I OGRZEWANIA ZWROTNIC WRAZ Z ZASILANIEM</t>
  </si>
  <si>
    <t>Razem BUDOWA TRAKCYJNYCH LINII KABLOWYCH 0,66kV DC</t>
  </si>
  <si>
    <t xml:space="preserve">Razem Kotwienie tymczasowe </t>
  </si>
  <si>
    <t>Razem Zasilanie z sieci trakcyjnej lustra drogowego z ogrzewaniem elektrycznym</t>
  </si>
  <si>
    <t>PRZEDMIAR ROBÓT/KOSZTORYS OFERTOWY_ NR 12</t>
  </si>
  <si>
    <t>Razem Kolizje telekomunikacyjne</t>
  </si>
  <si>
    <t>Razem Roboty telekomunikacyjne MAN ITS</t>
  </si>
  <si>
    <t>PRZEDMIAR ROBÓT/KOSZTORYS OFERTOWY_ NR 13</t>
  </si>
  <si>
    <t>PRZEDMIAR ROBÓT/KOSZTORYS OFERTOWY_ NR 14</t>
  </si>
  <si>
    <t>Budowa sieci MKT/KSU</t>
  </si>
  <si>
    <t>Razem Budowa sieci MKT/KSU</t>
  </si>
  <si>
    <t>PRZEDMIAR ROBÓT/KOSZTORYS OFERTOWY_ NR 15</t>
  </si>
  <si>
    <t>Razem Docelowa organizacja ruchu</t>
  </si>
  <si>
    <t>Razem Roboty zieleń_usunięcie drzew oraz zabezpieczenie istniejącej zieleni</t>
  </si>
  <si>
    <t>PRZEDMIAR ROBÓT/KOSZTORYS OFERTOWY_ NR 16</t>
  </si>
  <si>
    <t>PRZEDMIAR ROBÓT/KOSZTORYS OFERTOWY_ NR 17</t>
  </si>
  <si>
    <t>Razem Nasadzenia</t>
  </si>
  <si>
    <t xml:space="preserve">Wymulczowanie powierzchnie pod drzewem nr 47 (korą grubomieloną o frakcji powyże 8 cm. Wolna od zanieczyszczeń, przekompostowana). </t>
  </si>
  <si>
    <t>PRZEDMIAR ROBÓT/KOSZTORYS OFERTOWY NR 18</t>
  </si>
  <si>
    <t>Razem Roboty  drogowe</t>
  </si>
  <si>
    <t>Razem Roboty elektryczne ITS-montaż</t>
  </si>
  <si>
    <t>Roboty elektryczne ITS - montaż</t>
  </si>
  <si>
    <t>Razem Roboty elektryczne ITS-demontaże</t>
  </si>
  <si>
    <t xml:space="preserve">Zapewnienie demontażu biletomatu i  fundamentu , przeniesienia i ponownego montażu biletomatu na nowo wykonanym fundament wraz z podłączeniem, współpraca w tym zakresie z Mennica Polska, poniesienie kosztów związanych z przeniesieniem , wywóz i utylizacja gruzu z rozbiórki </t>
  </si>
  <si>
    <t>Wykonanie fundamentu pod biletomat z betonu C25/30 o wymiarach 1.05x0.65x0.4m  (przeniesienie  biletomatu wg przedmiaru nr 9)</t>
  </si>
  <si>
    <t>PRZEDMIAR ROBÓT/ KOSZTORYS OFERTOWY_ NR 19</t>
  </si>
  <si>
    <t>Razem Montaż kanałów</t>
  </si>
  <si>
    <t xml:space="preserve">Razem Roboty  rozbiórkowe </t>
  </si>
  <si>
    <t>PRZEDMIAR ROBÓT/KOSZTORYS OFERTOWY_ NR 20</t>
  </si>
  <si>
    <t>PRZEDMIAR ROBÓT/KOSZTORYS OFERTOWY_ NR 21</t>
  </si>
  <si>
    <t xml:space="preserve">Demontaż zasuw , skrzynek </t>
  </si>
  <si>
    <t>PRZEDMIAR ROBÓT/KOSZTORYS OFERTOWY_ NR 22</t>
  </si>
  <si>
    <t>RAZEM KOSZTORYS NETTO (OD POZ 1 DO 48)</t>
  </si>
  <si>
    <t>RAZEM KOSZTORYS NETTO (OD POZ 49 DO 51)</t>
  </si>
  <si>
    <t>BRANŻA SANITARNA - PRZEBUDOWA KOLIDUJĄCEJ  SIECI GAZOWEJ - ZAKRES GMINA</t>
  </si>
  <si>
    <t>BRANŻA SANITARNA - PRZEBUDOWA KOLIDUJĄCEJ  SIECI WODOCIĄGOWEJ - ZAKRES GMINA</t>
  </si>
  <si>
    <t>BRANŻA SANITARNA - PRZEBUDOWA KOLIDUJĄCEJ SIECI KANALIZACJI OGÓLNOSPŁAWNEJ - ZAKRES GMINA</t>
  </si>
  <si>
    <t>BRANŻA SANITARNA - PRZEBUDOWA KOLIDUJĄCEJ SIECI KANALIZACJI DESZCZOWEJ - ZAKRES GMINA</t>
  </si>
  <si>
    <t>PRZEBUDOWA SYGNALIZACJI ŚWIETLNEJ SK059 
BRANŻA ELEKTRYCZNA</t>
  </si>
  <si>
    <t>Montaż wysięgnika sygnalizacyjnego o długości 4,5m montowanego do konstrukcji oświetleniowo-sygnalizacyjnej (stalowego, ocynkowanego zanurzeniowo, malowanego proszkowo wg palety RAL, wykonanego wg specyfikacji) (MW9)</t>
  </si>
  <si>
    <t xml:space="preserve">Montaż trójnika do mikrorur np. typu PDC 40-40-40 </t>
  </si>
  <si>
    <t>Lustro drogowe U-18a z tworzywa, z wypełnieniem hydrożelem (zakres widoczności 30m)</t>
  </si>
  <si>
    <t>Lustro drogowe U-18a z tworzywa, podgrzewane elektrycznie -z podłączeniem do zasilania (zakres widoczności  38m)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</si>
</sst>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m/yyyy"/>
    <numFmt numFmtId="165" formatCode="00\+000.00"/>
    <numFmt numFmtId="166" formatCode="0.0"/>
  </numFmts>
  <fonts count="6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11"/>
      <color rgb="FF000000"/>
      <name val="Calibri"/>
      <family val="2"/>
      <charset val="238"/>
    </font>
    <font>
      <b/>
      <sz val="12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color indexed="8"/>
      <name val="Arial Narrow"/>
      <family val="2"/>
      <charset val="238"/>
    </font>
    <font>
      <sz val="8"/>
      <name val="Arial"/>
      <family val="2"/>
      <charset val="238"/>
    </font>
    <font>
      <sz val="1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sz val="10"/>
      <color rgb="FF00B050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0"/>
      <color theme="1"/>
      <name val="Times New Roman"/>
      <family val="1"/>
      <charset val="238"/>
    </font>
    <font>
      <sz val="8"/>
      <name val="Czcionka tekstu podstawowego"/>
      <family val="2"/>
      <charset val="238"/>
    </font>
    <font>
      <sz val="12"/>
      <name val="Arial"/>
      <family val="2"/>
      <charset val="238"/>
    </font>
    <font>
      <sz val="12"/>
      <color theme="1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/>
    <xf numFmtId="0" fontId="13" fillId="0" borderId="0"/>
    <xf numFmtId="0" fontId="14" fillId="0" borderId="0"/>
    <xf numFmtId="0" fontId="15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23" fillId="0" borderId="0"/>
    <xf numFmtId="0" fontId="24" fillId="0" borderId="0"/>
    <xf numFmtId="0" fontId="15" fillId="0" borderId="0" applyNumberFormat="0" applyFont="0" applyBorder="0" applyProtection="0"/>
    <xf numFmtId="0" fontId="1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15" fillId="0" borderId="0"/>
    <xf numFmtId="0" fontId="7" fillId="0" borderId="0"/>
    <xf numFmtId="0" fontId="6" fillId="0" borderId="0"/>
    <xf numFmtId="0" fontId="15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09">
    <xf numFmtId="0" fontId="0" fillId="0" borderId="0" xfId="0"/>
    <xf numFmtId="0" fontId="18" fillId="0" borderId="0" xfId="6" applyFont="1"/>
    <xf numFmtId="0" fontId="19" fillId="0" borderId="0" xfId="6" applyFont="1"/>
    <xf numFmtId="0" fontId="18" fillId="0" borderId="0" xfId="6" applyFont="1" applyAlignment="1">
      <alignment horizontal="center" vertical="center" wrapText="1"/>
    </xf>
    <xf numFmtId="0" fontId="21" fillId="0" borderId="0" xfId="6" applyFont="1"/>
    <xf numFmtId="4" fontId="18" fillId="0" borderId="0" xfId="6" applyNumberFormat="1" applyFont="1"/>
    <xf numFmtId="0" fontId="24" fillId="0" borderId="0" xfId="9" applyAlignment="1">
      <alignment horizontal="left"/>
    </xf>
    <xf numFmtId="0" fontId="26" fillId="0" borderId="0" xfId="9" applyFont="1" applyAlignment="1">
      <alignment horizontal="center" vertical="center"/>
    </xf>
    <xf numFmtId="49" fontId="24" fillId="2" borderId="0" xfId="9" applyNumberFormat="1" applyFill="1" applyAlignment="1">
      <alignment horizontal="left" vertical="center" wrapText="1"/>
    </xf>
    <xf numFmtId="0" fontId="24" fillId="2" borderId="0" xfId="9" applyFill="1" applyAlignment="1">
      <alignment horizontal="center" vertical="center"/>
    </xf>
    <xf numFmtId="166" fontId="24" fillId="2" borderId="0" xfId="9" applyNumberFormat="1" applyFill="1" applyAlignment="1">
      <alignment horizontal="center" vertical="center"/>
    </xf>
    <xf numFmtId="2" fontId="24" fillId="0" borderId="0" xfId="9" applyNumberFormat="1" applyAlignment="1">
      <alignment horizontal="center" vertical="center"/>
    </xf>
    <xf numFmtId="0" fontId="27" fillId="0" borderId="0" xfId="10" applyFont="1"/>
    <xf numFmtId="0" fontId="28" fillId="0" borderId="0" xfId="10" applyFont="1"/>
    <xf numFmtId="0" fontId="27" fillId="0" borderId="0" xfId="10" applyFont="1" applyAlignment="1">
      <alignment horizontal="center" vertical="center" wrapText="1"/>
    </xf>
    <xf numFmtId="0" fontId="29" fillId="0" borderId="0" xfId="10" applyFont="1"/>
    <xf numFmtId="4" fontId="21" fillId="0" borderId="0" xfId="6" applyNumberFormat="1" applyFont="1"/>
    <xf numFmtId="0" fontId="18" fillId="0" borderId="0" xfId="23" applyFont="1"/>
    <xf numFmtId="0" fontId="19" fillId="0" borderId="0" xfId="23" applyFont="1"/>
    <xf numFmtId="0" fontId="18" fillId="0" borderId="0" xfId="23" applyFont="1" applyAlignment="1">
      <alignment horizontal="center" vertical="center" wrapText="1"/>
    </xf>
    <xf numFmtId="0" fontId="21" fillId="0" borderId="0" xfId="23" applyFont="1"/>
    <xf numFmtId="0" fontId="15" fillId="0" borderId="0" xfId="24"/>
    <xf numFmtId="0" fontId="18" fillId="0" borderId="0" xfId="25" applyFont="1"/>
    <xf numFmtId="0" fontId="19" fillId="0" borderId="0" xfId="25" applyFont="1"/>
    <xf numFmtId="0" fontId="18" fillId="0" borderId="0" xfId="25" applyFont="1" applyAlignment="1">
      <alignment horizontal="center" vertical="center" wrapText="1"/>
    </xf>
    <xf numFmtId="0" fontId="21" fillId="0" borderId="0" xfId="25" applyFont="1"/>
    <xf numFmtId="0" fontId="18" fillId="0" borderId="0" xfId="26" applyFont="1"/>
    <xf numFmtId="0" fontId="19" fillId="0" borderId="0" xfId="26" applyFont="1"/>
    <xf numFmtId="0" fontId="18" fillId="0" borderId="0" xfId="26" applyFont="1" applyAlignment="1">
      <alignment horizontal="center" vertical="center" wrapText="1"/>
    </xf>
    <xf numFmtId="0" fontId="21" fillId="0" borderId="0" xfId="26" applyFont="1"/>
    <xf numFmtId="0" fontId="18" fillId="0" borderId="0" xfId="26" applyFont="1" applyAlignment="1">
      <alignment horizontal="center"/>
    </xf>
    <xf numFmtId="0" fontId="18" fillId="0" borderId="0" xfId="26" applyFont="1" applyAlignment="1">
      <alignment wrapText="1"/>
    </xf>
    <xf numFmtId="4" fontId="18" fillId="0" borderId="0" xfId="26" applyNumberFormat="1" applyFont="1"/>
    <xf numFmtId="4" fontId="25" fillId="0" borderId="0" xfId="27" applyNumberFormat="1" applyFont="1"/>
    <xf numFmtId="0" fontId="25" fillId="0" borderId="0" xfId="27" applyFont="1"/>
    <xf numFmtId="0" fontId="30" fillId="0" borderId="0" xfId="27" applyFont="1"/>
    <xf numFmtId="0" fontId="16" fillId="0" borderId="0" xfId="27" applyFont="1"/>
    <xf numFmtId="0" fontId="17" fillId="0" borderId="0" xfId="27" applyFont="1"/>
    <xf numFmtId="0" fontId="25" fillId="0" borderId="0" xfId="27" applyFont="1" applyAlignment="1">
      <alignment horizontal="center" vertical="center" wrapText="1"/>
    </xf>
    <xf numFmtId="0" fontId="31" fillId="0" borderId="0" xfId="27" applyFont="1"/>
    <xf numFmtId="4" fontId="31" fillId="0" borderId="0" xfId="27" applyNumberFormat="1" applyFont="1"/>
    <xf numFmtId="0" fontId="22" fillId="0" borderId="0" xfId="27" applyFont="1"/>
    <xf numFmtId="4" fontId="22" fillId="0" borderId="0" xfId="27" applyNumberFormat="1" applyFont="1"/>
    <xf numFmtId="0" fontId="32" fillId="0" borderId="0" xfId="27" applyFont="1"/>
    <xf numFmtId="2" fontId="25" fillId="0" borderId="0" xfId="27" applyNumberFormat="1" applyFont="1"/>
    <xf numFmtId="0" fontId="18" fillId="0" borderId="0" xfId="28" applyFont="1"/>
    <xf numFmtId="0" fontId="19" fillId="0" borderId="0" xfId="28" applyFont="1"/>
    <xf numFmtId="0" fontId="18" fillId="0" borderId="0" xfId="28" applyFont="1" applyAlignment="1">
      <alignment horizontal="center" vertical="center" wrapText="1"/>
    </xf>
    <xf numFmtId="0" fontId="21" fillId="0" borderId="0" xfId="28" applyFont="1"/>
    <xf numFmtId="0" fontId="33" fillId="0" borderId="0" xfId="0" applyFont="1"/>
    <xf numFmtId="0" fontId="35" fillId="0" borderId="0" xfId="9" applyFont="1" applyAlignment="1">
      <alignment horizontal="left"/>
    </xf>
    <xf numFmtId="0" fontId="36" fillId="0" borderId="0" xfId="6" applyFont="1"/>
    <xf numFmtId="0" fontId="36" fillId="0" borderId="0" xfId="25" applyFont="1"/>
    <xf numFmtId="0" fontId="36" fillId="0" borderId="0" xfId="28" applyFont="1"/>
    <xf numFmtId="0" fontId="36" fillId="0" borderId="0" xfId="26" applyFont="1"/>
    <xf numFmtId="0" fontId="37" fillId="0" borderId="0" xfId="27" applyFont="1"/>
    <xf numFmtId="0" fontId="44" fillId="0" borderId="0" xfId="6" applyFont="1" applyAlignment="1">
      <alignment horizontal="center"/>
    </xf>
    <xf numFmtId="0" fontId="1" fillId="0" borderId="0" xfId="6" applyFont="1" applyAlignment="1">
      <alignment horizontal="center"/>
    </xf>
    <xf numFmtId="0" fontId="1" fillId="0" borderId="0" xfId="6" applyFont="1"/>
    <xf numFmtId="0" fontId="1" fillId="0" borderId="0" xfId="6" applyFont="1" applyAlignment="1">
      <alignment wrapText="1"/>
    </xf>
    <xf numFmtId="4" fontId="1" fillId="0" borderId="0" xfId="6" applyNumberFormat="1" applyFont="1"/>
    <xf numFmtId="0" fontId="46" fillId="0" borderId="0" xfId="6" applyFont="1"/>
    <xf numFmtId="0" fontId="46" fillId="0" borderId="0" xfId="6" applyFont="1" applyAlignment="1">
      <alignment wrapText="1"/>
    </xf>
    <xf numFmtId="0" fontId="46" fillId="0" borderId="0" xfId="6" applyFont="1" applyAlignment="1">
      <alignment horizontal="center"/>
    </xf>
    <xf numFmtId="4" fontId="46" fillId="0" borderId="0" xfId="6" applyNumberFormat="1" applyFont="1"/>
    <xf numFmtId="0" fontId="44" fillId="0" borderId="4" xfId="6" applyFont="1" applyBorder="1" applyAlignment="1">
      <alignment horizontal="center" vertical="center" wrapText="1"/>
    </xf>
    <xf numFmtId="4" fontId="44" fillId="0" borderId="4" xfId="6" applyNumberFormat="1" applyFont="1" applyBorder="1" applyAlignment="1">
      <alignment horizontal="center" vertical="center" wrapText="1"/>
    </xf>
    <xf numFmtId="0" fontId="46" fillId="0" borderId="4" xfId="6" applyFont="1" applyBorder="1" applyAlignment="1">
      <alignment horizontal="center" vertical="center" wrapText="1"/>
    </xf>
    <xf numFmtId="0" fontId="46" fillId="0" borderId="4" xfId="6" applyFont="1" applyBorder="1" applyAlignment="1">
      <alignment horizontal="left" vertical="center" wrapText="1"/>
    </xf>
    <xf numFmtId="4" fontId="46" fillId="0" borderId="4" xfId="6" applyNumberFormat="1" applyFont="1" applyBorder="1" applyAlignment="1">
      <alignment horizontal="center" vertical="center" wrapText="1"/>
    </xf>
    <xf numFmtId="0" fontId="46" fillId="0" borderId="3" xfId="6" applyFont="1" applyBorder="1" applyAlignment="1">
      <alignment horizontal="left" vertical="center" wrapText="1"/>
    </xf>
    <xf numFmtId="0" fontId="49" fillId="0" borderId="3" xfId="6" applyFont="1" applyBorder="1" applyAlignment="1">
      <alignment horizontal="left" vertical="center" wrapText="1"/>
    </xf>
    <xf numFmtId="0" fontId="49" fillId="0" borderId="4" xfId="6" applyFont="1" applyBorder="1" applyAlignment="1">
      <alignment horizontal="left" vertical="center" wrapText="1"/>
    </xf>
    <xf numFmtId="0" fontId="44" fillId="0" borderId="4" xfId="6" applyFont="1" applyBorder="1" applyAlignment="1">
      <alignment horizontal="left" vertical="center" wrapText="1"/>
    </xf>
    <xf numFmtId="0" fontId="46" fillId="0" borderId="4" xfId="23" applyFont="1" applyBorder="1" applyAlignment="1">
      <alignment horizontal="center" vertical="center" wrapText="1"/>
    </xf>
    <xf numFmtId="0" fontId="46" fillId="0" borderId="4" xfId="23" applyFont="1" applyBorder="1" applyAlignment="1">
      <alignment horizontal="left" vertical="center" wrapText="1"/>
    </xf>
    <xf numFmtId="4" fontId="46" fillId="0" borderId="4" xfId="23" applyNumberFormat="1" applyFont="1" applyBorder="1" applyAlignment="1">
      <alignment horizontal="center" vertical="center" wrapText="1"/>
    </xf>
    <xf numFmtId="0" fontId="44" fillId="0" borderId="7" xfId="6" applyFont="1" applyBorder="1" applyAlignment="1">
      <alignment horizontal="center" vertical="center" wrapText="1"/>
    </xf>
    <xf numFmtId="0" fontId="46" fillId="3" borderId="4" xfId="6" applyFont="1" applyFill="1" applyBorder="1" applyAlignment="1">
      <alignment horizontal="center" vertical="center" wrapText="1"/>
    </xf>
    <xf numFmtId="4" fontId="46" fillId="3" borderId="4" xfId="6" applyNumberFormat="1" applyFont="1" applyFill="1" applyBorder="1" applyAlignment="1">
      <alignment horizontal="center" vertical="center" wrapText="1"/>
    </xf>
    <xf numFmtId="0" fontId="44" fillId="3" borderId="4" xfId="6" applyFont="1" applyFill="1" applyBorder="1" applyAlignment="1">
      <alignment horizontal="center" vertical="center" wrapText="1"/>
    </xf>
    <xf numFmtId="4" fontId="44" fillId="3" borderId="4" xfId="6" applyNumberFormat="1" applyFont="1" applyFill="1" applyBorder="1" applyAlignment="1">
      <alignment horizontal="center" vertical="center" wrapText="1"/>
    </xf>
    <xf numFmtId="0" fontId="44" fillId="4" borderId="4" xfId="6" applyFont="1" applyFill="1" applyBorder="1" applyAlignment="1">
      <alignment horizontal="center" vertical="center" wrapText="1"/>
    </xf>
    <xf numFmtId="0" fontId="46" fillId="4" borderId="4" xfId="6" applyFont="1" applyFill="1" applyBorder="1" applyAlignment="1">
      <alignment horizontal="center" vertical="center" wrapText="1"/>
    </xf>
    <xf numFmtId="4" fontId="46" fillId="4" borderId="4" xfId="6" applyNumberFormat="1" applyFont="1" applyFill="1" applyBorder="1" applyAlignment="1">
      <alignment horizontal="center" vertical="center" wrapText="1"/>
    </xf>
    <xf numFmtId="0" fontId="46" fillId="2" borderId="4" xfId="6" applyFont="1" applyFill="1" applyBorder="1" applyAlignment="1">
      <alignment horizontal="center" vertical="center" wrapText="1"/>
    </xf>
    <xf numFmtId="4" fontId="46" fillId="2" borderId="4" xfId="6" applyNumberFormat="1" applyFont="1" applyFill="1" applyBorder="1" applyAlignment="1">
      <alignment horizontal="center" vertical="center" wrapText="1"/>
    </xf>
    <xf numFmtId="0" fontId="44" fillId="3" borderId="4" xfId="6" applyFont="1" applyFill="1" applyBorder="1" applyAlignment="1">
      <alignment horizontal="left" vertical="center" wrapText="1"/>
    </xf>
    <xf numFmtId="0" fontId="44" fillId="4" borderId="4" xfId="6" applyFont="1" applyFill="1" applyBorder="1" applyAlignment="1">
      <alignment horizontal="left" vertical="center" wrapText="1"/>
    </xf>
    <xf numFmtId="0" fontId="49" fillId="2" borderId="4" xfId="6" applyFont="1" applyFill="1" applyBorder="1" applyAlignment="1">
      <alignment horizontal="left" vertical="center" wrapText="1"/>
    </xf>
    <xf numFmtId="0" fontId="1" fillId="6" borderId="4" xfId="6" applyFont="1" applyFill="1" applyBorder="1" applyAlignment="1">
      <alignment horizontal="center"/>
    </xf>
    <xf numFmtId="0" fontId="1" fillId="6" borderId="4" xfId="6" applyFont="1" applyFill="1" applyBorder="1"/>
    <xf numFmtId="0" fontId="50" fillId="6" borderId="4" xfId="6" applyFont="1" applyFill="1" applyBorder="1" applyAlignment="1">
      <alignment wrapText="1"/>
    </xf>
    <xf numFmtId="4" fontId="1" fillId="6" borderId="4" xfId="6" applyNumberFormat="1" applyFont="1" applyFill="1" applyBorder="1"/>
    <xf numFmtId="4" fontId="50" fillId="6" borderId="4" xfId="6" applyNumberFormat="1" applyFont="1" applyFill="1" applyBorder="1" applyAlignment="1">
      <alignment horizontal="center"/>
    </xf>
    <xf numFmtId="0" fontId="45" fillId="0" borderId="0" xfId="10" applyFont="1" applyAlignment="1">
      <alignment horizontal="center"/>
    </xf>
    <xf numFmtId="0" fontId="18" fillId="0" borderId="0" xfId="6" applyFont="1" applyBorder="1"/>
    <xf numFmtId="0" fontId="44" fillId="0" borderId="0" xfId="6" applyFont="1" applyBorder="1" applyAlignment="1">
      <alignment horizontal="center"/>
    </xf>
    <xf numFmtId="0" fontId="28" fillId="0" borderId="0" xfId="10" applyFont="1" applyBorder="1"/>
    <xf numFmtId="0" fontId="46" fillId="0" borderId="0" xfId="6" applyFont="1" applyBorder="1"/>
    <xf numFmtId="0" fontId="46" fillId="0" borderId="0" xfId="6" applyFont="1" applyBorder="1" applyAlignment="1">
      <alignment wrapText="1"/>
    </xf>
    <xf numFmtId="0" fontId="46" fillId="0" borderId="0" xfId="6" applyFont="1" applyBorder="1" applyAlignment="1">
      <alignment horizontal="center"/>
    </xf>
    <xf numFmtId="4" fontId="46" fillId="0" borderId="0" xfId="6" applyNumberFormat="1" applyFont="1" applyBorder="1"/>
    <xf numFmtId="0" fontId="50" fillId="0" borderId="0" xfId="6" applyFont="1"/>
    <xf numFmtId="0" fontId="44" fillId="0" borderId="0" xfId="6" applyFont="1"/>
    <xf numFmtId="0" fontId="44" fillId="0" borderId="0" xfId="6" applyFont="1" applyAlignment="1">
      <alignment wrapText="1"/>
    </xf>
    <xf numFmtId="4" fontId="44" fillId="0" borderId="0" xfId="6" applyNumberFormat="1" applyFont="1"/>
    <xf numFmtId="0" fontId="45" fillId="0" borderId="0" xfId="10" applyFont="1"/>
    <xf numFmtId="0" fontId="1" fillId="0" borderId="0" xfId="6" applyFont="1" applyAlignment="1">
      <alignment horizontal="center" vertical="center" wrapText="1"/>
    </xf>
    <xf numFmtId="0" fontId="41" fillId="0" borderId="0" xfId="9" applyFont="1" applyAlignment="1">
      <alignment horizontal="center" vertical="center" wrapText="1"/>
    </xf>
    <xf numFmtId="0" fontId="41" fillId="0" borderId="4" xfId="12" applyFont="1" applyBorder="1" applyAlignment="1">
      <alignment horizontal="center" vertical="center" wrapText="1"/>
    </xf>
    <xf numFmtId="49" fontId="40" fillId="0" borderId="4" xfId="9" applyNumberFormat="1" applyFont="1" applyBorder="1" applyAlignment="1">
      <alignment horizontal="center" vertical="center"/>
    </xf>
    <xf numFmtId="0" fontId="42" fillId="0" borderId="4" xfId="12" applyFont="1" applyBorder="1" applyAlignment="1">
      <alignment horizontal="center" vertical="center" wrapText="1"/>
    </xf>
    <xf numFmtId="0" fontId="40" fillId="2" borderId="4" xfId="9" applyFont="1" applyFill="1" applyBorder="1" applyAlignment="1">
      <alignment horizontal="center" vertical="center"/>
    </xf>
    <xf numFmtId="4" fontId="40" fillId="2" borderId="4" xfId="9" applyNumberFormat="1" applyFont="1" applyFill="1" applyBorder="1" applyAlignment="1">
      <alignment horizontal="center" vertical="center" wrapText="1"/>
    </xf>
    <xf numFmtId="0" fontId="41" fillId="0" borderId="4" xfId="9" applyFont="1" applyBorder="1" applyAlignment="1">
      <alignment horizontal="center" vertical="center"/>
    </xf>
    <xf numFmtId="4" fontId="40" fillId="2" borderId="4" xfId="9" applyNumberFormat="1" applyFont="1" applyFill="1" applyBorder="1" applyAlignment="1">
      <alignment horizontal="center" vertical="center"/>
    </xf>
    <xf numFmtId="49" fontId="41" fillId="2" borderId="4" xfId="9" applyNumberFormat="1" applyFont="1" applyFill="1" applyBorder="1" applyAlignment="1">
      <alignment horizontal="left" vertical="center" wrapText="1"/>
    </xf>
    <xf numFmtId="164" fontId="40" fillId="0" borderId="4" xfId="9" applyNumberFormat="1" applyFont="1" applyBorder="1" applyAlignment="1">
      <alignment horizontal="center" vertical="center"/>
    </xf>
    <xf numFmtId="165" fontId="40" fillId="0" borderId="4" xfId="9" applyNumberFormat="1" applyFont="1" applyBorder="1" applyAlignment="1">
      <alignment horizontal="left" vertical="center" wrapText="1"/>
    </xf>
    <xf numFmtId="0" fontId="40" fillId="0" borderId="4" xfId="9" applyFont="1" applyBorder="1" applyAlignment="1">
      <alignment horizontal="center" vertical="center" wrapText="1"/>
    </xf>
    <xf numFmtId="4" fontId="40" fillId="0" borderId="4" xfId="9" applyNumberFormat="1" applyFont="1" applyBorder="1" applyAlignment="1">
      <alignment horizontal="center" vertical="center" wrapText="1"/>
    </xf>
    <xf numFmtId="0" fontId="40" fillId="0" borderId="4" xfId="9" applyFont="1" applyBorder="1" applyAlignment="1">
      <alignment horizontal="left" vertical="center" wrapText="1"/>
    </xf>
    <xf numFmtId="49" fontId="41" fillId="0" borderId="4" xfId="9" applyNumberFormat="1" applyFont="1" applyBorder="1" applyAlignment="1">
      <alignment horizontal="center" vertical="center"/>
    </xf>
    <xf numFmtId="49" fontId="40" fillId="2" borderId="4" xfId="9" applyNumberFormat="1" applyFont="1" applyFill="1" applyBorder="1" applyAlignment="1">
      <alignment horizontal="left" vertical="center" wrapText="1"/>
    </xf>
    <xf numFmtId="0" fontId="41" fillId="0" borderId="0" xfId="12" applyFont="1" applyAlignment="1">
      <alignment horizontal="center" wrapText="1"/>
    </xf>
    <xf numFmtId="0" fontId="41" fillId="0" borderId="0" xfId="12" applyFont="1" applyAlignment="1">
      <alignment horizontal="center"/>
    </xf>
    <xf numFmtId="0" fontId="44" fillId="0" borderId="0" xfId="12" applyFont="1" applyAlignment="1">
      <alignment horizontal="center" wrapText="1"/>
    </xf>
    <xf numFmtId="0" fontId="44" fillId="0" borderId="0" xfId="12" applyFont="1" applyAlignment="1">
      <alignment horizontal="center"/>
    </xf>
    <xf numFmtId="0" fontId="44" fillId="0" borderId="0" xfId="9" applyFont="1" applyAlignment="1">
      <alignment horizontal="center" vertical="center" wrapText="1"/>
    </xf>
    <xf numFmtId="0" fontId="44" fillId="0" borderId="4" xfId="12" applyFont="1" applyBorder="1" applyAlignment="1">
      <alignment horizontal="center" vertical="center" wrapText="1"/>
    </xf>
    <xf numFmtId="49" fontId="46" fillId="0" borderId="4" xfId="9" applyNumberFormat="1" applyFont="1" applyBorder="1" applyAlignment="1">
      <alignment horizontal="center" vertical="center"/>
    </xf>
    <xf numFmtId="0" fontId="1" fillId="0" borderId="4" xfId="12" applyFont="1" applyBorder="1" applyAlignment="1">
      <alignment horizontal="center" vertical="center" wrapText="1"/>
    </xf>
    <xf numFmtId="0" fontId="46" fillId="0" borderId="4" xfId="9" applyFont="1" applyBorder="1" applyAlignment="1">
      <alignment vertical="center" wrapText="1"/>
    </xf>
    <xf numFmtId="0" fontId="46" fillId="2" borderId="4" xfId="9" applyFont="1" applyFill="1" applyBorder="1" applyAlignment="1">
      <alignment horizontal="center" vertical="center"/>
    </xf>
    <xf numFmtId="4" fontId="46" fillId="2" borderId="4" xfId="9" applyNumberFormat="1" applyFont="1" applyFill="1" applyBorder="1" applyAlignment="1">
      <alignment horizontal="center" vertical="center" wrapText="1"/>
    </xf>
    <xf numFmtId="0" fontId="44" fillId="0" borderId="4" xfId="9" applyFont="1" applyBorder="1" applyAlignment="1">
      <alignment horizontal="center" vertical="center"/>
    </xf>
    <xf numFmtId="4" fontId="46" fillId="2" borderId="4" xfId="9" applyNumberFormat="1" applyFont="1" applyFill="1" applyBorder="1" applyAlignment="1">
      <alignment horizontal="center" vertical="center"/>
    </xf>
    <xf numFmtId="49" fontId="44" fillId="2" borderId="4" xfId="9" applyNumberFormat="1" applyFont="1" applyFill="1" applyBorder="1" applyAlignment="1">
      <alignment horizontal="left" vertical="center" wrapText="1"/>
    </xf>
    <xf numFmtId="164" fontId="46" fillId="0" borderId="4" xfId="9" applyNumberFormat="1" applyFont="1" applyBorder="1" applyAlignment="1">
      <alignment horizontal="center" vertical="center"/>
    </xf>
    <xf numFmtId="165" fontId="46" fillId="0" borderId="4" xfId="9" applyNumberFormat="1" applyFont="1" applyBorder="1" applyAlignment="1">
      <alignment horizontal="left" vertical="center" wrapText="1"/>
    </xf>
    <xf numFmtId="0" fontId="46" fillId="0" borderId="4" xfId="9" applyFont="1" applyBorder="1" applyAlignment="1">
      <alignment horizontal="center" vertical="center" wrapText="1"/>
    </xf>
    <xf numFmtId="4" fontId="46" fillId="0" borderId="4" xfId="9" applyNumberFormat="1" applyFont="1" applyBorder="1" applyAlignment="1">
      <alignment horizontal="center" vertical="center" wrapText="1"/>
    </xf>
    <xf numFmtId="0" fontId="46" fillId="0" borderId="4" xfId="9" applyFont="1" applyBorder="1" applyAlignment="1">
      <alignment horizontal="left" vertical="center" wrapText="1"/>
    </xf>
    <xf numFmtId="49" fontId="44" fillId="0" borderId="4" xfId="9" applyNumberFormat="1" applyFont="1" applyBorder="1" applyAlignment="1">
      <alignment horizontal="center" vertical="center"/>
    </xf>
    <xf numFmtId="49" fontId="52" fillId="2" borderId="4" xfId="9" applyNumberFormat="1" applyFont="1" applyFill="1" applyBorder="1" applyAlignment="1">
      <alignment horizontal="center" vertical="center" wrapText="1"/>
    </xf>
    <xf numFmtId="49" fontId="46" fillId="2" borderId="4" xfId="9" applyNumberFormat="1" applyFont="1" applyFill="1" applyBorder="1" applyAlignment="1">
      <alignment horizontal="left" vertical="center" wrapText="1"/>
    </xf>
    <xf numFmtId="2" fontId="46" fillId="2" borderId="4" xfId="9" applyNumberFormat="1" applyFont="1" applyFill="1" applyBorder="1" applyAlignment="1">
      <alignment horizontal="center" vertical="center" wrapText="1"/>
    </xf>
    <xf numFmtId="0" fontId="46" fillId="0" borderId="0" xfId="9" applyFont="1" applyAlignment="1">
      <alignment horizontal="center" vertical="center"/>
    </xf>
    <xf numFmtId="49" fontId="46" fillId="2" borderId="0" xfId="9" applyNumberFormat="1" applyFont="1" applyFill="1" applyAlignment="1">
      <alignment horizontal="left" vertical="center" wrapText="1"/>
    </xf>
    <xf numFmtId="0" fontId="46" fillId="2" borderId="0" xfId="9" applyFont="1" applyFill="1" applyAlignment="1">
      <alignment horizontal="center" vertical="center"/>
    </xf>
    <xf numFmtId="166" fontId="46" fillId="2" borderId="0" xfId="9" applyNumberFormat="1" applyFont="1" applyFill="1" applyAlignment="1">
      <alignment horizontal="center" vertical="center"/>
    </xf>
    <xf numFmtId="0" fontId="50" fillId="0" borderId="4" xfId="6" applyFont="1" applyBorder="1"/>
    <xf numFmtId="0" fontId="1" fillId="0" borderId="4" xfId="6" applyFont="1" applyBorder="1"/>
    <xf numFmtId="4" fontId="50" fillId="0" borderId="4" xfId="6" applyNumberFormat="1" applyFont="1" applyBorder="1"/>
    <xf numFmtId="4" fontId="1" fillId="0" borderId="4" xfId="6" applyNumberFormat="1" applyFont="1" applyBorder="1"/>
    <xf numFmtId="0" fontId="21" fillId="0" borderId="4" xfId="6" applyFont="1" applyBorder="1"/>
    <xf numFmtId="0" fontId="18" fillId="0" borderId="4" xfId="6" applyFont="1" applyBorder="1"/>
    <xf numFmtId="4" fontId="18" fillId="0" borderId="4" xfId="6" applyNumberFormat="1" applyFont="1" applyBorder="1"/>
    <xf numFmtId="0" fontId="53" fillId="0" borderId="0" xfId="24" applyFont="1"/>
    <xf numFmtId="0" fontId="45" fillId="0" borderId="0" xfId="10" applyFont="1" applyAlignment="1">
      <alignment horizontal="center" wrapText="1"/>
    </xf>
    <xf numFmtId="0" fontId="53" fillId="0" borderId="0" xfId="10" applyFont="1"/>
    <xf numFmtId="0" fontId="53" fillId="0" borderId="0" xfId="10" applyFont="1" applyAlignment="1">
      <alignment wrapText="1"/>
    </xf>
    <xf numFmtId="0" fontId="53" fillId="0" borderId="0" xfId="10" applyFont="1" applyAlignment="1">
      <alignment horizontal="center"/>
    </xf>
    <xf numFmtId="4" fontId="53" fillId="0" borderId="0" xfId="10" applyNumberFormat="1" applyFont="1"/>
    <xf numFmtId="0" fontId="53" fillId="0" borderId="0" xfId="10" applyFont="1" applyAlignment="1">
      <alignment horizontal="center" vertical="center" wrapText="1"/>
    </xf>
    <xf numFmtId="0" fontId="46" fillId="0" borderId="4" xfId="10" applyFont="1" applyBorder="1" applyAlignment="1">
      <alignment horizontal="center" vertical="center" wrapText="1"/>
    </xf>
    <xf numFmtId="0" fontId="53" fillId="0" borderId="4" xfId="10" applyFont="1" applyBorder="1" applyAlignment="1">
      <alignment horizontal="left" vertical="center" wrapText="1"/>
    </xf>
    <xf numFmtId="0" fontId="53" fillId="0" borderId="4" xfId="10" applyFont="1" applyBorder="1" applyAlignment="1">
      <alignment horizontal="center" vertical="center" wrapText="1"/>
    </xf>
    <xf numFmtId="4" fontId="53" fillId="0" borderId="4" xfId="10" applyNumberFormat="1" applyFont="1" applyBorder="1" applyAlignment="1">
      <alignment horizontal="center" vertical="center" wrapText="1"/>
    </xf>
    <xf numFmtId="49" fontId="44" fillId="2" borderId="4" xfId="9" applyNumberFormat="1" applyFont="1" applyFill="1" applyBorder="1" applyAlignment="1">
      <alignment horizontal="center" vertical="center" wrapText="1"/>
    </xf>
    <xf numFmtId="4" fontId="44" fillId="2" borderId="4" xfId="9" applyNumberFormat="1" applyFont="1" applyFill="1" applyBorder="1" applyAlignment="1">
      <alignment horizontal="center" vertical="center" wrapText="1"/>
    </xf>
    <xf numFmtId="49" fontId="44" fillId="4" borderId="4" xfId="9" applyNumberFormat="1" applyFont="1" applyFill="1" applyBorder="1" applyAlignment="1">
      <alignment horizontal="center" vertical="center"/>
    </xf>
    <xf numFmtId="49" fontId="44" fillId="4" borderId="4" xfId="9" applyNumberFormat="1" applyFont="1" applyFill="1" applyBorder="1" applyAlignment="1">
      <alignment horizontal="left" vertical="center" wrapText="1"/>
    </xf>
    <xf numFmtId="0" fontId="46" fillId="4" borderId="4" xfId="9" applyFont="1" applyFill="1" applyBorder="1" applyAlignment="1">
      <alignment horizontal="center" vertical="center" wrapText="1"/>
    </xf>
    <xf numFmtId="4" fontId="46" fillId="4" borderId="4" xfId="9" applyNumberFormat="1" applyFont="1" applyFill="1" applyBorder="1" applyAlignment="1">
      <alignment horizontal="center" vertical="center" wrapText="1"/>
    </xf>
    <xf numFmtId="0" fontId="46" fillId="0" borderId="0" xfId="9" applyFont="1" applyAlignment="1">
      <alignment horizontal="left"/>
    </xf>
    <xf numFmtId="0" fontId="54" fillId="0" borderId="4" xfId="9" applyFont="1" applyBorder="1" applyAlignment="1">
      <alignment horizontal="center" vertical="center" wrapText="1"/>
    </xf>
    <xf numFmtId="0" fontId="54" fillId="4" borderId="4" xfId="9" applyFont="1" applyFill="1" applyBorder="1" applyAlignment="1">
      <alignment horizontal="center" vertical="center" wrapText="1"/>
    </xf>
    <xf numFmtId="1" fontId="46" fillId="4" borderId="4" xfId="9" applyNumberFormat="1" applyFont="1" applyFill="1" applyBorder="1" applyAlignment="1">
      <alignment horizontal="center" vertical="center" wrapText="1"/>
    </xf>
    <xf numFmtId="4" fontId="47" fillId="0" borderId="4" xfId="9" applyNumberFormat="1" applyFont="1" applyBorder="1" applyAlignment="1">
      <alignment horizontal="center" vertical="center"/>
    </xf>
    <xf numFmtId="49" fontId="46" fillId="0" borderId="4" xfId="9" applyNumberFormat="1" applyFont="1" applyBorder="1" applyAlignment="1">
      <alignment horizontal="left" vertical="center" wrapText="1"/>
    </xf>
    <xf numFmtId="0" fontId="46" fillId="0" borderId="4" xfId="9" applyFont="1" applyBorder="1" applyAlignment="1">
      <alignment horizontal="center" vertical="center"/>
    </xf>
    <xf numFmtId="4" fontId="55" fillId="0" borderId="4" xfId="9" applyNumberFormat="1" applyFont="1" applyBorder="1" applyAlignment="1">
      <alignment horizontal="center" vertical="center" wrapText="1"/>
    </xf>
    <xf numFmtId="4" fontId="47" fillId="0" borderId="4" xfId="9" applyNumberFormat="1" applyFont="1" applyBorder="1" applyAlignment="1">
      <alignment horizontal="center" vertical="center" wrapText="1"/>
    </xf>
    <xf numFmtId="0" fontId="54" fillId="2" borderId="4" xfId="9" applyFont="1" applyFill="1" applyBorder="1" applyAlignment="1">
      <alignment horizontal="center" vertical="center" wrapText="1"/>
    </xf>
    <xf numFmtId="49" fontId="44" fillId="0" borderId="4" xfId="9" applyNumberFormat="1" applyFont="1" applyBorder="1" applyAlignment="1">
      <alignment horizontal="center" vertical="center" wrapText="1"/>
    </xf>
    <xf numFmtId="4" fontId="56" fillId="0" borderId="4" xfId="9" applyNumberFormat="1" applyFont="1" applyBorder="1" applyAlignment="1">
      <alignment horizontal="center" vertical="center" wrapText="1"/>
    </xf>
    <xf numFmtId="2" fontId="46" fillId="0" borderId="4" xfId="9" applyNumberFormat="1" applyFont="1" applyBorder="1" applyAlignment="1">
      <alignment horizontal="center" vertical="center" wrapText="1"/>
    </xf>
    <xf numFmtId="4" fontId="44" fillId="0" borderId="4" xfId="9" applyNumberFormat="1" applyFont="1" applyBorder="1" applyAlignment="1">
      <alignment horizontal="center" vertical="center"/>
    </xf>
    <xf numFmtId="4" fontId="46" fillId="0" borderId="4" xfId="9" applyNumberFormat="1" applyFont="1" applyBorder="1" applyAlignment="1">
      <alignment horizontal="center" vertical="center"/>
    </xf>
    <xf numFmtId="166" fontId="47" fillId="2" borderId="0" xfId="9" applyNumberFormat="1" applyFont="1" applyFill="1" applyAlignment="1">
      <alignment horizontal="center" vertical="center"/>
    </xf>
    <xf numFmtId="49" fontId="44" fillId="0" borderId="4" xfId="9" applyNumberFormat="1" applyFont="1" applyBorder="1" applyAlignment="1">
      <alignment horizontal="left" vertical="center" wrapText="1"/>
    </xf>
    <xf numFmtId="165" fontId="44" fillId="0" borderId="4" xfId="9" applyNumberFormat="1" applyFont="1" applyBorder="1" applyAlignment="1">
      <alignment horizontal="left" vertical="center" wrapText="1" shrinkToFit="1"/>
    </xf>
    <xf numFmtId="0" fontId="44" fillId="4" borderId="4" xfId="9" applyFont="1" applyFill="1" applyBorder="1" applyAlignment="1">
      <alignment horizontal="center" vertical="center"/>
    </xf>
    <xf numFmtId="4" fontId="47" fillId="4" borderId="4" xfId="9" applyNumberFormat="1" applyFont="1" applyFill="1" applyBorder="1" applyAlignment="1">
      <alignment horizontal="center" vertical="center" wrapText="1"/>
    </xf>
    <xf numFmtId="49" fontId="44" fillId="4" borderId="4" xfId="9" applyNumberFormat="1" applyFont="1" applyFill="1" applyBorder="1" applyAlignment="1">
      <alignment vertical="center" wrapText="1"/>
    </xf>
    <xf numFmtId="49" fontId="44" fillId="4" borderId="4" xfId="9" applyNumberFormat="1" applyFont="1" applyFill="1" applyBorder="1" applyAlignment="1">
      <alignment horizontal="center" vertical="center" wrapText="1"/>
    </xf>
    <xf numFmtId="4" fontId="56" fillId="4" borderId="4" xfId="9" applyNumberFormat="1" applyFont="1" applyFill="1" applyBorder="1" applyAlignment="1">
      <alignment horizontal="center" vertical="center" wrapText="1"/>
    </xf>
    <xf numFmtId="4" fontId="44" fillId="0" borderId="4" xfId="9" applyNumberFormat="1" applyFont="1" applyBorder="1" applyAlignment="1">
      <alignment horizontal="center" vertical="center" wrapText="1"/>
    </xf>
    <xf numFmtId="4" fontId="46" fillId="4" borderId="4" xfId="9" applyNumberFormat="1" applyFont="1" applyFill="1" applyBorder="1" applyAlignment="1">
      <alignment horizontal="left"/>
    </xf>
    <xf numFmtId="4" fontId="54" fillId="4" borderId="4" xfId="9" applyNumberFormat="1" applyFont="1" applyFill="1" applyBorder="1" applyAlignment="1">
      <alignment horizontal="center" vertical="center" wrapText="1"/>
    </xf>
    <xf numFmtId="4" fontId="44" fillId="4" borderId="4" xfId="9" applyNumberFormat="1" applyFont="1" applyFill="1" applyBorder="1" applyAlignment="1">
      <alignment horizontal="center" vertical="center" wrapText="1"/>
    </xf>
    <xf numFmtId="0" fontId="1" fillId="0" borderId="4" xfId="6" applyFont="1" applyBorder="1" applyAlignment="1">
      <alignment horizontal="center" vertical="center" wrapText="1"/>
    </xf>
    <xf numFmtId="4" fontId="1" fillId="0" borderId="4" xfId="6" applyNumberFormat="1" applyFont="1" applyBorder="1" applyAlignment="1">
      <alignment horizontal="center" vertical="center" wrapText="1"/>
    </xf>
    <xf numFmtId="0" fontId="1" fillId="0" borderId="4" xfId="6" applyFont="1" applyBorder="1" applyAlignment="1">
      <alignment horizontal="left" vertical="center" wrapText="1"/>
    </xf>
    <xf numFmtId="0" fontId="1" fillId="0" borderId="3" xfId="6" applyFont="1" applyBorder="1" applyAlignment="1">
      <alignment horizontal="left" vertical="center" wrapText="1"/>
    </xf>
    <xf numFmtId="0" fontId="50" fillId="0" borderId="4" xfId="6" applyFont="1" applyBorder="1" applyAlignment="1">
      <alignment horizontal="center" vertical="center" wrapText="1"/>
    </xf>
    <xf numFmtId="0" fontId="38" fillId="0" borderId="0" xfId="27" applyFont="1"/>
    <xf numFmtId="0" fontId="1" fillId="0" borderId="0" xfId="25" applyFont="1"/>
    <xf numFmtId="0" fontId="50" fillId="0" borderId="0" xfId="25" applyFont="1"/>
    <xf numFmtId="49" fontId="44" fillId="0" borderId="0" xfId="25" applyNumberFormat="1" applyFont="1" applyAlignment="1">
      <alignment horizontal="center" vertical="center"/>
    </xf>
    <xf numFmtId="0" fontId="44" fillId="0" borderId="0" xfId="25" applyFont="1"/>
    <xf numFmtId="0" fontId="44" fillId="0" borderId="0" xfId="25" applyFont="1" applyAlignment="1">
      <alignment wrapText="1"/>
    </xf>
    <xf numFmtId="0" fontId="44" fillId="0" borderId="0" xfId="25" applyFont="1" applyAlignment="1">
      <alignment horizontal="center"/>
    </xf>
    <xf numFmtId="4" fontId="44" fillId="0" borderId="0" xfId="25" applyNumberFormat="1" applyFont="1" applyAlignment="1">
      <alignment horizontal="center"/>
    </xf>
    <xf numFmtId="0" fontId="46" fillId="0" borderId="0" xfId="25" applyFont="1"/>
    <xf numFmtId="0" fontId="46" fillId="0" borderId="0" xfId="25" applyFont="1" applyAlignment="1">
      <alignment wrapText="1"/>
    </xf>
    <xf numFmtId="0" fontId="46" fillId="0" borderId="0" xfId="25" applyFont="1" applyAlignment="1">
      <alignment horizontal="center"/>
    </xf>
    <xf numFmtId="4" fontId="46" fillId="0" borderId="0" xfId="25" applyNumberFormat="1" applyFont="1" applyAlignment="1">
      <alignment horizontal="center"/>
    </xf>
    <xf numFmtId="0" fontId="44" fillId="0" borderId="4" xfId="25" applyFont="1" applyBorder="1" applyAlignment="1">
      <alignment horizontal="center" vertical="center" wrapText="1"/>
    </xf>
    <xf numFmtId="49" fontId="44" fillId="0" borderId="4" xfId="25" applyNumberFormat="1" applyFont="1" applyBorder="1" applyAlignment="1">
      <alignment horizontal="center" vertical="center" wrapText="1"/>
    </xf>
    <xf numFmtId="0" fontId="1" fillId="0" borderId="4" xfId="25" applyFont="1" applyBorder="1" applyAlignment="1">
      <alignment horizontal="center" vertical="center" wrapText="1"/>
    </xf>
    <xf numFmtId="0" fontId="1" fillId="0" borderId="4" xfId="25" applyFont="1" applyBorder="1" applyAlignment="1">
      <alignment vertical="top" wrapText="1"/>
    </xf>
    <xf numFmtId="2" fontId="1" fillId="0" borderId="4" xfId="25" applyNumberFormat="1" applyFont="1" applyBorder="1" applyAlignment="1">
      <alignment horizontal="center" vertical="center" wrapText="1"/>
    </xf>
    <xf numFmtId="0" fontId="1" fillId="0" borderId="4" xfId="25" applyFont="1" applyBorder="1" applyAlignment="1">
      <alignment horizontal="left" vertical="top" wrapText="1"/>
    </xf>
    <xf numFmtId="0" fontId="1" fillId="0" borderId="4" xfId="34" applyFont="1" applyFill="1" applyBorder="1" applyAlignment="1">
      <alignment horizontal="center" vertical="center" wrapText="1"/>
    </xf>
    <xf numFmtId="0" fontId="1" fillId="0" borderId="4" xfId="34" applyFont="1" applyFill="1" applyBorder="1" applyAlignment="1">
      <alignment vertical="top" wrapText="1"/>
    </xf>
    <xf numFmtId="0" fontId="1" fillId="0" borderId="4" xfId="34" applyFont="1" applyFill="1" applyBorder="1" applyAlignment="1">
      <alignment horizontal="left" vertical="top" wrapText="1"/>
    </xf>
    <xf numFmtId="2" fontId="1" fillId="0" borderId="4" xfId="34" applyNumberFormat="1" applyFont="1" applyFill="1" applyBorder="1" applyAlignment="1">
      <alignment horizontal="center" vertical="center" wrapText="1"/>
    </xf>
    <xf numFmtId="0" fontId="1" fillId="0" borderId="4" xfId="34" applyFont="1" applyBorder="1" applyAlignment="1">
      <alignment horizontal="center" vertical="center" wrapText="1"/>
    </xf>
    <xf numFmtId="49" fontId="1" fillId="0" borderId="0" xfId="25" applyNumberFormat="1" applyFont="1" applyAlignment="1">
      <alignment horizontal="center" vertical="center"/>
    </xf>
    <xf numFmtId="0" fontId="1" fillId="0" borderId="0" xfId="25" applyFont="1" applyAlignment="1">
      <alignment wrapText="1"/>
    </xf>
    <xf numFmtId="0" fontId="1" fillId="0" borderId="0" xfId="25" applyFont="1" applyAlignment="1">
      <alignment horizontal="center"/>
    </xf>
    <xf numFmtId="4" fontId="1" fillId="0" borderId="0" xfId="25" applyNumberFormat="1" applyFont="1" applyAlignment="1">
      <alignment horizontal="center"/>
    </xf>
    <xf numFmtId="49" fontId="50" fillId="4" borderId="4" xfId="25" applyNumberFormat="1" applyFont="1" applyFill="1" applyBorder="1" applyAlignment="1">
      <alignment horizontal="center" vertical="center" wrapText="1"/>
    </xf>
    <xf numFmtId="0" fontId="50" fillId="4" borderId="4" xfId="25" applyFont="1" applyFill="1" applyBorder="1" applyAlignment="1">
      <alignment horizontal="center" vertical="center" wrapText="1"/>
    </xf>
    <xf numFmtId="4" fontId="50" fillId="4" borderId="4" xfId="25" applyNumberFormat="1" applyFont="1" applyFill="1" applyBorder="1" applyAlignment="1">
      <alignment horizontal="center" vertical="center" wrapText="1"/>
    </xf>
    <xf numFmtId="0" fontId="18" fillId="0" borderId="0" xfId="43" applyFont="1"/>
    <xf numFmtId="0" fontId="19" fillId="0" borderId="0" xfId="43" applyFont="1"/>
    <xf numFmtId="0" fontId="17" fillId="0" borderId="0" xfId="43" applyFont="1" applyAlignment="1">
      <alignment wrapText="1"/>
    </xf>
    <xf numFmtId="0" fontId="18" fillId="0" borderId="0" xfId="43" applyFont="1" applyAlignment="1">
      <alignment horizontal="center" vertical="center" wrapText="1"/>
    </xf>
    <xf numFmtId="0" fontId="21" fillId="0" borderId="0" xfId="43" applyFont="1"/>
    <xf numFmtId="0" fontId="18" fillId="0" borderId="0" xfId="43" applyFont="1" applyAlignment="1">
      <alignment wrapText="1"/>
    </xf>
    <xf numFmtId="49" fontId="44" fillId="0" borderId="0" xfId="43" applyNumberFormat="1" applyFont="1" applyAlignment="1">
      <alignment horizontal="center"/>
    </xf>
    <xf numFmtId="0" fontId="46" fillId="0" borderId="0" xfId="43" applyFont="1" applyAlignment="1">
      <alignment horizontal="center" vertical="center"/>
    </xf>
    <xf numFmtId="0" fontId="46" fillId="0" borderId="0" xfId="43" applyFont="1" applyAlignment="1">
      <alignment horizontal="center"/>
    </xf>
    <xf numFmtId="4" fontId="46" fillId="0" borderId="0" xfId="43" applyNumberFormat="1" applyFont="1" applyAlignment="1">
      <alignment horizontal="center"/>
    </xf>
    <xf numFmtId="49" fontId="44" fillId="0" borderId="4" xfId="43" applyNumberFormat="1" applyFont="1" applyBorder="1" applyAlignment="1">
      <alignment horizontal="center" vertical="center" wrapText="1"/>
    </xf>
    <xf numFmtId="0" fontId="44" fillId="0" borderId="4" xfId="43" applyFont="1" applyBorder="1" applyAlignment="1">
      <alignment horizontal="center" vertical="center" wrapText="1"/>
    </xf>
    <xf numFmtId="0" fontId="16" fillId="0" borderId="0" xfId="43" applyFont="1"/>
    <xf numFmtId="0" fontId="17" fillId="0" borderId="0" xfId="43" applyFont="1"/>
    <xf numFmtId="0" fontId="17" fillId="0" borderId="0" xfId="43" applyFont="1" applyAlignment="1">
      <alignment horizontal="center" vertical="center" wrapText="1"/>
    </xf>
    <xf numFmtId="49" fontId="44" fillId="4" borderId="4" xfId="43" applyNumberFormat="1" applyFont="1" applyFill="1" applyBorder="1" applyAlignment="1">
      <alignment horizontal="center" vertical="center" wrapText="1"/>
    </xf>
    <xf numFmtId="0" fontId="44" fillId="4" borderId="4" xfId="43" applyFont="1" applyFill="1" applyBorder="1" applyAlignment="1">
      <alignment horizontal="center" vertical="center" wrapText="1"/>
    </xf>
    <xf numFmtId="4" fontId="44" fillId="4" borderId="4" xfId="43" applyNumberFormat="1" applyFont="1" applyFill="1" applyBorder="1" applyAlignment="1">
      <alignment horizontal="center" vertical="center" wrapText="1"/>
    </xf>
    <xf numFmtId="0" fontId="44" fillId="4" borderId="4" xfId="43" applyFont="1" applyFill="1" applyBorder="1" applyAlignment="1">
      <alignment horizontal="center" vertical="center" wrapText="1"/>
    </xf>
    <xf numFmtId="0" fontId="20" fillId="0" borderId="0" xfId="43" applyFont="1"/>
    <xf numFmtId="0" fontId="46" fillId="0" borderId="4" xfId="0" applyFont="1" applyBorder="1" applyAlignment="1">
      <alignment horizontal="center" vertical="top" wrapText="1"/>
    </xf>
    <xf numFmtId="0" fontId="46" fillId="0" borderId="4" xfId="0" applyFont="1" applyBorder="1" applyAlignment="1">
      <alignment horizontal="left" vertical="top" wrapText="1"/>
    </xf>
    <xf numFmtId="0" fontId="46" fillId="0" borderId="4" xfId="0" applyFont="1" applyBorder="1" applyAlignment="1">
      <alignment vertical="top" wrapText="1"/>
    </xf>
    <xf numFmtId="2" fontId="46" fillId="0" borderId="4" xfId="0" applyNumberFormat="1" applyFont="1" applyBorder="1" applyAlignment="1">
      <alignment horizontal="center" vertical="top" wrapText="1"/>
    </xf>
    <xf numFmtId="0" fontId="46" fillId="0" borderId="14" xfId="0" applyFont="1" applyBorder="1" applyAlignment="1">
      <alignment horizontal="left" vertical="top" wrapText="1"/>
    </xf>
    <xf numFmtId="0" fontId="46" fillId="0" borderId="4" xfId="0" applyFont="1" applyBorder="1" applyAlignment="1">
      <alignment horizontal="center" vertical="center" wrapText="1"/>
    </xf>
    <xf numFmtId="0" fontId="46" fillId="0" borderId="7" xfId="0" applyFont="1" applyBorder="1" applyAlignment="1">
      <alignment horizontal="left" vertical="top" wrapText="1"/>
    </xf>
    <xf numFmtId="0" fontId="46" fillId="0" borderId="6" xfId="0" applyFont="1" applyBorder="1" applyAlignment="1">
      <alignment horizontal="left" vertical="top" wrapText="1"/>
    </xf>
    <xf numFmtId="0" fontId="46" fillId="0" borderId="4" xfId="43" applyFont="1" applyBorder="1" applyAlignment="1">
      <alignment horizontal="left" vertical="center" wrapText="1"/>
    </xf>
    <xf numFmtId="0" fontId="46" fillId="0" borderId="4" xfId="43" applyFont="1" applyBorder="1" applyAlignment="1">
      <alignment horizontal="center" vertical="center" wrapText="1"/>
    </xf>
    <xf numFmtId="4" fontId="46" fillId="0" borderId="4" xfId="43" applyNumberFormat="1" applyFont="1" applyBorder="1" applyAlignment="1">
      <alignment horizontal="center" vertical="center" wrapText="1"/>
    </xf>
    <xf numFmtId="49" fontId="46" fillId="0" borderId="4" xfId="43" applyNumberFormat="1" applyFont="1" applyBorder="1" applyAlignment="1">
      <alignment horizontal="center" vertical="top"/>
    </xf>
    <xf numFmtId="0" fontId="46" fillId="0" borderId="4" xfId="43" applyFont="1" applyBorder="1" applyAlignment="1">
      <alignment horizontal="center" vertical="top"/>
    </xf>
    <xf numFmtId="4" fontId="46" fillId="0" borderId="4" xfId="43" applyNumberFormat="1" applyFont="1" applyBorder="1" applyAlignment="1">
      <alignment horizontal="center" vertical="top"/>
    </xf>
    <xf numFmtId="49" fontId="46" fillId="0" borderId="0" xfId="43" applyNumberFormat="1" applyFont="1" applyAlignment="1">
      <alignment horizontal="center"/>
    </xf>
    <xf numFmtId="49" fontId="44" fillId="2" borderId="4" xfId="43" applyNumberFormat="1" applyFont="1" applyFill="1" applyBorder="1" applyAlignment="1">
      <alignment horizontal="center" vertical="center" wrapText="1"/>
    </xf>
    <xf numFmtId="0" fontId="44" fillId="2" borderId="4" xfId="43" applyFont="1" applyFill="1" applyBorder="1" applyAlignment="1">
      <alignment horizontal="center" vertical="center" wrapText="1"/>
    </xf>
    <xf numFmtId="4" fontId="44" fillId="2" borderId="4" xfId="43" applyNumberFormat="1" applyFont="1" applyFill="1" applyBorder="1" applyAlignment="1">
      <alignment horizontal="center" vertical="center" wrapText="1"/>
    </xf>
    <xf numFmtId="0" fontId="44" fillId="3" borderId="4" xfId="0" applyFont="1" applyFill="1" applyBorder="1" applyAlignment="1">
      <alignment horizontal="center" vertical="top" wrapText="1"/>
    </xf>
    <xf numFmtId="0" fontId="44" fillId="3" borderId="4" xfId="0" applyFont="1" applyFill="1" applyBorder="1" applyAlignment="1">
      <alignment horizontal="left" vertical="top" wrapText="1"/>
    </xf>
    <xf numFmtId="2" fontId="44" fillId="3" borderId="4" xfId="0" applyNumberFormat="1" applyFont="1" applyFill="1" applyBorder="1" applyAlignment="1">
      <alignment horizontal="center" vertical="top" wrapText="1"/>
    </xf>
    <xf numFmtId="0" fontId="46" fillId="0" borderId="0" xfId="43" applyFont="1" applyAlignment="1">
      <alignment horizontal="left" wrapText="1"/>
    </xf>
    <xf numFmtId="0" fontId="44" fillId="0" borderId="4" xfId="43" applyFont="1" applyBorder="1" applyAlignment="1">
      <alignment horizontal="left" vertical="center" wrapText="1"/>
    </xf>
    <xf numFmtId="0" fontId="46" fillId="0" borderId="4" xfId="43" applyFont="1" applyBorder="1" applyAlignment="1">
      <alignment horizontal="left" vertical="top" wrapText="1"/>
    </xf>
    <xf numFmtId="0" fontId="46" fillId="2" borderId="7" xfId="43" applyFont="1" applyFill="1" applyBorder="1" applyAlignment="1">
      <alignment horizontal="left" vertical="center" wrapText="1"/>
    </xf>
    <xf numFmtId="0" fontId="46" fillId="2" borderId="14" xfId="0" applyFont="1" applyFill="1" applyBorder="1" applyAlignment="1">
      <alignment horizontal="left" vertical="top" wrapText="1"/>
    </xf>
    <xf numFmtId="0" fontId="46" fillId="2" borderId="7" xfId="0" applyFont="1" applyFill="1" applyBorder="1" applyAlignment="1">
      <alignment horizontal="left" vertical="top" wrapText="1"/>
    </xf>
    <xf numFmtId="0" fontId="46" fillId="2" borderId="6" xfId="0" applyFont="1" applyFill="1" applyBorder="1" applyAlignment="1">
      <alignment horizontal="left" vertical="top" wrapText="1"/>
    </xf>
    <xf numFmtId="0" fontId="46" fillId="2" borderId="4" xfId="0" applyFont="1" applyFill="1" applyBorder="1" applyAlignment="1">
      <alignment horizontal="center" vertical="top" wrapText="1"/>
    </xf>
    <xf numFmtId="0" fontId="46" fillId="2" borderId="4" xfId="0" applyFont="1" applyFill="1" applyBorder="1" applyAlignment="1">
      <alignment horizontal="left" vertical="top" wrapText="1"/>
    </xf>
    <xf numFmtId="2" fontId="46" fillId="2" borderId="4" xfId="0" applyNumberFormat="1" applyFont="1" applyFill="1" applyBorder="1" applyAlignment="1">
      <alignment horizontal="center" vertical="top" wrapText="1"/>
    </xf>
    <xf numFmtId="2" fontId="16" fillId="0" borderId="0" xfId="43" applyNumberFormat="1" applyFont="1"/>
    <xf numFmtId="2" fontId="17" fillId="0" borderId="0" xfId="43" applyNumberFormat="1" applyFont="1"/>
    <xf numFmtId="2" fontId="46" fillId="0" borderId="0" xfId="43" applyNumberFormat="1" applyFont="1" applyAlignment="1">
      <alignment horizontal="center"/>
    </xf>
    <xf numFmtId="2" fontId="44" fillId="4" borderId="4" xfId="43" applyNumberFormat="1" applyFont="1" applyFill="1" applyBorder="1" applyAlignment="1">
      <alignment horizontal="center" vertical="center" wrapText="1"/>
    </xf>
    <xf numFmtId="2" fontId="46" fillId="0" borderId="4" xfId="6" applyNumberFormat="1" applyFont="1" applyBorder="1" applyAlignment="1">
      <alignment horizontal="center" vertical="center" wrapText="1"/>
    </xf>
    <xf numFmtId="2" fontId="44" fillId="3" borderId="4" xfId="6" applyNumberFormat="1" applyFont="1" applyFill="1" applyBorder="1" applyAlignment="1">
      <alignment horizontal="center" vertical="center" wrapText="1"/>
    </xf>
    <xf numFmtId="2" fontId="44" fillId="2" borderId="4" xfId="43" applyNumberFormat="1" applyFont="1" applyFill="1" applyBorder="1" applyAlignment="1">
      <alignment horizontal="center" vertical="center" wrapText="1"/>
    </xf>
    <xf numFmtId="2" fontId="50" fillId="6" borderId="4" xfId="6" applyNumberFormat="1" applyFont="1" applyFill="1" applyBorder="1" applyAlignment="1">
      <alignment horizontal="center"/>
    </xf>
    <xf numFmtId="0" fontId="40" fillId="0" borderId="0" xfId="27" applyFont="1"/>
    <xf numFmtId="0" fontId="41" fillId="0" borderId="0" xfId="27" applyFont="1"/>
    <xf numFmtId="0" fontId="40" fillId="0" borderId="0" xfId="27" applyFont="1" applyAlignment="1">
      <alignment horizontal="center"/>
    </xf>
    <xf numFmtId="0" fontId="40" fillId="0" borderId="0" xfId="27" applyFont="1" applyAlignment="1">
      <alignment wrapText="1"/>
    </xf>
    <xf numFmtId="4" fontId="40" fillId="0" borderId="0" xfId="27" applyNumberFormat="1" applyFont="1" applyAlignment="1">
      <alignment horizontal="center"/>
    </xf>
    <xf numFmtId="0" fontId="1" fillId="0" borderId="0" xfId="23" applyFont="1"/>
    <xf numFmtId="0" fontId="50" fillId="0" borderId="0" xfId="23" applyFont="1"/>
    <xf numFmtId="0" fontId="44" fillId="0" borderId="0" xfId="23" applyFont="1" applyBorder="1"/>
    <xf numFmtId="0" fontId="44" fillId="0" borderId="0" xfId="23" applyFont="1" applyBorder="1" applyAlignment="1">
      <alignment vertical="top" wrapText="1"/>
    </xf>
    <xf numFmtId="0" fontId="44" fillId="0" borderId="0" xfId="23" applyFont="1" applyBorder="1" applyAlignment="1">
      <alignment horizontal="center" vertical="center"/>
    </xf>
    <xf numFmtId="2" fontId="44" fillId="0" borderId="0" xfId="23" applyNumberFormat="1" applyFont="1" applyBorder="1" applyAlignment="1">
      <alignment horizontal="center" vertical="center" wrapText="1"/>
    </xf>
    <xf numFmtId="0" fontId="44" fillId="0" borderId="0" xfId="23" applyFont="1" applyAlignment="1">
      <alignment horizontal="center"/>
    </xf>
    <xf numFmtId="0" fontId="46" fillId="0" borderId="0" xfId="23" applyFont="1"/>
    <xf numFmtId="0" fontId="46" fillId="0" borderId="0" xfId="23" applyFont="1" applyAlignment="1">
      <alignment vertical="top" wrapText="1"/>
    </xf>
    <xf numFmtId="0" fontId="46" fillId="0" borderId="0" xfId="23" applyFont="1" applyAlignment="1">
      <alignment horizontal="center" vertical="center"/>
    </xf>
    <xf numFmtId="2" fontId="46" fillId="0" borderId="0" xfId="23" applyNumberFormat="1" applyFont="1" applyAlignment="1">
      <alignment horizontal="center" vertical="center" wrapText="1"/>
    </xf>
    <xf numFmtId="0" fontId="1" fillId="0" borderId="0" xfId="23" applyFont="1" applyAlignment="1">
      <alignment horizontal="center" vertical="center" wrapText="1"/>
    </xf>
    <xf numFmtId="0" fontId="44" fillId="0" borderId="4" xfId="23" applyFont="1" applyBorder="1" applyAlignment="1">
      <alignment horizontal="center" vertical="center" wrapText="1"/>
    </xf>
    <xf numFmtId="2" fontId="44" fillId="0" borderId="4" xfId="23" applyNumberFormat="1" applyFont="1" applyBorder="1" applyAlignment="1">
      <alignment horizontal="center" vertical="center" wrapText="1"/>
    </xf>
    <xf numFmtId="0" fontId="44" fillId="0" borderId="4" xfId="23" applyFont="1" applyBorder="1" applyAlignment="1">
      <alignment horizontal="center" vertical="top" wrapText="1"/>
    </xf>
    <xf numFmtId="0" fontId="46" fillId="0" borderId="4" xfId="23" applyFont="1" applyBorder="1" applyAlignment="1">
      <alignment vertical="top" wrapText="1"/>
    </xf>
    <xf numFmtId="0" fontId="46" fillId="0" borderId="4" xfId="23" applyFont="1" applyBorder="1" applyAlignment="1">
      <alignment horizontal="center" vertical="center"/>
    </xf>
    <xf numFmtId="2" fontId="1" fillId="0" borderId="4" xfId="23" applyNumberFormat="1" applyFont="1" applyBorder="1" applyAlignment="1">
      <alignment horizontal="center" vertical="center" wrapText="1"/>
    </xf>
    <xf numFmtId="0" fontId="44" fillId="0" borderId="4" xfId="23" applyFont="1" applyBorder="1" applyAlignment="1">
      <alignment vertical="top" wrapText="1"/>
    </xf>
    <xf numFmtId="0" fontId="44" fillId="0" borderId="4" xfId="23" applyFont="1" applyBorder="1" applyAlignment="1">
      <alignment horizontal="center" vertical="center"/>
    </xf>
    <xf numFmtId="0" fontId="1" fillId="0" borderId="0" xfId="23" applyFont="1" applyAlignment="1">
      <alignment horizontal="center"/>
    </xf>
    <xf numFmtId="0" fontId="1" fillId="0" borderId="0" xfId="23" applyFont="1" applyAlignment="1">
      <alignment vertical="top" wrapText="1"/>
    </xf>
    <xf numFmtId="0" fontId="1" fillId="0" borderId="0" xfId="23" applyFont="1" applyAlignment="1">
      <alignment horizontal="center" vertical="center"/>
    </xf>
    <xf numFmtId="2" fontId="1" fillId="0" borderId="0" xfId="23" applyNumberFormat="1" applyFont="1" applyAlignment="1">
      <alignment horizontal="center" vertical="center" wrapText="1"/>
    </xf>
    <xf numFmtId="0" fontId="1" fillId="0" borderId="4" xfId="23" applyFont="1" applyBorder="1" applyAlignment="1">
      <alignment horizontal="center"/>
    </xf>
    <xf numFmtId="0" fontId="1" fillId="0" borderId="4" xfId="23" applyFont="1" applyBorder="1"/>
    <xf numFmtId="0" fontId="1" fillId="0" borderId="4" xfId="23" applyFont="1" applyBorder="1" applyAlignment="1">
      <alignment vertical="top" wrapText="1"/>
    </xf>
    <xf numFmtId="0" fontId="1" fillId="0" borderId="4" xfId="23" applyFont="1" applyBorder="1" applyAlignment="1">
      <alignment horizontal="center" vertical="center"/>
    </xf>
    <xf numFmtId="2" fontId="50" fillId="0" borderId="1" xfId="23" applyNumberFormat="1" applyFont="1" applyBorder="1" applyAlignment="1">
      <alignment horizontal="center" vertical="center" wrapText="1"/>
    </xf>
    <xf numFmtId="0" fontId="44" fillId="0" borderId="1" xfId="23" applyFont="1" applyBorder="1" applyAlignment="1">
      <alignment horizontal="center" vertical="center" wrapText="1"/>
    </xf>
    <xf numFmtId="2" fontId="46" fillId="0" borderId="1" xfId="23" applyNumberFormat="1" applyFont="1" applyBorder="1" applyAlignment="1">
      <alignment horizontal="center" vertical="center" wrapText="1"/>
    </xf>
    <xf numFmtId="2" fontId="1" fillId="0" borderId="1" xfId="23" applyNumberFormat="1" applyFont="1" applyBorder="1" applyAlignment="1">
      <alignment horizontal="center" vertical="center" wrapText="1"/>
    </xf>
    <xf numFmtId="0" fontId="50" fillId="0" borderId="4" xfId="23" applyFont="1" applyBorder="1"/>
    <xf numFmtId="4" fontId="40" fillId="0" borderId="0" xfId="27" applyNumberFormat="1" applyFont="1"/>
    <xf numFmtId="4" fontId="54" fillId="0" borderId="0" xfId="27" applyNumberFormat="1" applyFont="1"/>
    <xf numFmtId="0" fontId="54" fillId="0" borderId="0" xfId="27" applyFont="1"/>
    <xf numFmtId="0" fontId="57" fillId="0" borderId="0" xfId="27" applyFont="1"/>
    <xf numFmtId="0" fontId="44" fillId="0" borderId="0" xfId="27" applyFont="1"/>
    <xf numFmtId="0" fontId="44" fillId="0" borderId="0" xfId="27" applyFont="1" applyAlignment="1">
      <alignment wrapText="1"/>
    </xf>
    <xf numFmtId="4" fontId="44" fillId="0" borderId="0" xfId="27" applyNumberFormat="1" applyFont="1"/>
    <xf numFmtId="0" fontId="46" fillId="0" borderId="0" xfId="27" applyFont="1"/>
    <xf numFmtId="0" fontId="54" fillId="0" borderId="0" xfId="27" applyFont="1" applyAlignment="1">
      <alignment horizontal="center" vertical="center" wrapText="1"/>
    </xf>
    <xf numFmtId="0" fontId="44" fillId="0" borderId="4" xfId="27" applyFont="1" applyBorder="1" applyAlignment="1">
      <alignment horizontal="center" vertical="center" wrapText="1"/>
    </xf>
    <xf numFmtId="4" fontId="44" fillId="0" borderId="4" xfId="27" applyNumberFormat="1" applyFont="1" applyBorder="1" applyAlignment="1">
      <alignment horizontal="center" vertical="center" wrapText="1"/>
    </xf>
    <xf numFmtId="3" fontId="44" fillId="0" borderId="4" xfId="27" applyNumberFormat="1" applyFont="1" applyBorder="1" applyAlignment="1">
      <alignment horizontal="center" vertical="center" wrapText="1"/>
    </xf>
    <xf numFmtId="0" fontId="44" fillId="0" borderId="1" xfId="27" applyFont="1" applyBorder="1" applyAlignment="1">
      <alignment horizontal="center" vertical="center" wrapText="1"/>
    </xf>
    <xf numFmtId="0" fontId="46" fillId="0" borderId="4" xfId="27" applyFont="1" applyBorder="1" applyAlignment="1">
      <alignment horizontal="center" vertical="center"/>
    </xf>
    <xf numFmtId="0" fontId="46" fillId="0" borderId="4" xfId="27" applyFont="1" applyBorder="1" applyAlignment="1">
      <alignment vertical="center"/>
    </xf>
    <xf numFmtId="0" fontId="46" fillId="0" borderId="4" xfId="27" applyFont="1" applyBorder="1" applyAlignment="1">
      <alignment horizontal="left" vertical="center" wrapText="1"/>
    </xf>
    <xf numFmtId="4" fontId="46" fillId="0" borderId="4" xfId="27" applyNumberFormat="1" applyFont="1" applyBorder="1" applyAlignment="1">
      <alignment horizontal="center" vertical="center"/>
    </xf>
    <xf numFmtId="0" fontId="46" fillId="0" borderId="4" xfId="27" applyFont="1" applyBorder="1" applyAlignment="1">
      <alignment horizontal="left" vertical="center"/>
    </xf>
    <xf numFmtId="0" fontId="46" fillId="0" borderId="4" xfId="27" applyFont="1" applyBorder="1" applyAlignment="1">
      <alignment vertical="center" wrapText="1"/>
    </xf>
    <xf numFmtId="0" fontId="44" fillId="0" borderId="4" xfId="27" applyFont="1" applyBorder="1" applyAlignment="1">
      <alignment horizontal="center" vertical="center"/>
    </xf>
    <xf numFmtId="4" fontId="44" fillId="0" borderId="4" xfId="27" applyNumberFormat="1" applyFont="1" applyBorder="1" applyAlignment="1">
      <alignment horizontal="center" vertical="center"/>
    </xf>
    <xf numFmtId="0" fontId="44" fillId="0" borderId="7" xfId="27" applyFont="1" applyBorder="1" applyAlignment="1">
      <alignment horizontal="center" vertical="center" wrapText="1"/>
    </xf>
    <xf numFmtId="0" fontId="44" fillId="4" borderId="1" xfId="27" applyFont="1" applyFill="1" applyBorder="1" applyAlignment="1">
      <alignment horizontal="center" vertical="center" wrapText="1"/>
    </xf>
    <xf numFmtId="0" fontId="44" fillId="4" borderId="4" xfId="27" applyFont="1" applyFill="1" applyBorder="1" applyAlignment="1">
      <alignment horizontal="center" vertical="center" wrapText="1"/>
    </xf>
    <xf numFmtId="4" fontId="44" fillId="4" borderId="4" xfId="27" applyNumberFormat="1" applyFont="1" applyFill="1" applyBorder="1" applyAlignment="1">
      <alignment horizontal="center" vertical="center" wrapText="1"/>
    </xf>
    <xf numFmtId="0" fontId="44" fillId="4" borderId="4" xfId="23" applyFont="1" applyFill="1" applyBorder="1" applyAlignment="1">
      <alignment vertical="center" wrapText="1"/>
    </xf>
    <xf numFmtId="0" fontId="44" fillId="4" borderId="4" xfId="23" applyFont="1" applyFill="1" applyBorder="1" applyAlignment="1">
      <alignment horizontal="center" vertical="center" wrapText="1"/>
    </xf>
    <xf numFmtId="2" fontId="50" fillId="4" borderId="1" xfId="23" applyNumberFormat="1" applyFont="1" applyFill="1" applyBorder="1" applyAlignment="1">
      <alignment horizontal="center" vertical="center" wrapText="1"/>
    </xf>
    <xf numFmtId="0" fontId="1" fillId="4" borderId="4" xfId="23" applyFont="1" applyFill="1" applyBorder="1" applyAlignment="1">
      <alignment horizontal="center" vertical="center" wrapText="1"/>
    </xf>
    <xf numFmtId="0" fontId="44" fillId="0" borderId="0" xfId="23" applyFont="1" applyBorder="1" applyAlignment="1">
      <alignment horizontal="center"/>
    </xf>
    <xf numFmtId="0" fontId="44" fillId="0" borderId="0" xfId="27" applyFont="1" applyBorder="1" applyAlignment="1">
      <alignment horizontal="center"/>
    </xf>
    <xf numFmtId="0" fontId="46" fillId="0" borderId="0" xfId="27" applyFont="1" applyBorder="1"/>
    <xf numFmtId="0" fontId="44" fillId="0" borderId="0" xfId="27" applyFont="1" applyBorder="1" applyAlignment="1">
      <alignment horizontal="center" wrapText="1"/>
    </xf>
    <xf numFmtId="0" fontId="46" fillId="0" borderId="0" xfId="27" applyFont="1" applyBorder="1" applyAlignment="1">
      <alignment horizontal="center"/>
    </xf>
    <xf numFmtId="4" fontId="46" fillId="0" borderId="0" xfId="27" applyNumberFormat="1" applyFont="1" applyBorder="1"/>
    <xf numFmtId="2" fontId="46" fillId="0" borderId="0" xfId="23" applyNumberFormat="1" applyFont="1"/>
    <xf numFmtId="0" fontId="1" fillId="0" borderId="0" xfId="23" applyFont="1" applyAlignment="1">
      <alignment vertical="center" wrapText="1"/>
    </xf>
    <xf numFmtId="0" fontId="44" fillId="0" borderId="4" xfId="23" applyFont="1" applyBorder="1"/>
    <xf numFmtId="2" fontId="46" fillId="0" borderId="4" xfId="23" applyNumberFormat="1" applyFont="1" applyBorder="1" applyAlignment="1">
      <alignment horizontal="center" vertical="center"/>
    </xf>
    <xf numFmtId="0" fontId="46" fillId="0" borderId="4" xfId="23" applyFont="1" applyBorder="1"/>
    <xf numFmtId="0" fontId="44" fillId="4" borderId="4" xfId="23" applyFont="1" applyFill="1" applyBorder="1" applyAlignment="1">
      <alignment horizontal="left" vertical="center" wrapText="1"/>
    </xf>
    <xf numFmtId="0" fontId="44" fillId="0" borderId="0" xfId="23" applyFont="1" applyBorder="1" applyAlignment="1">
      <alignment vertical="center" wrapText="1"/>
    </xf>
    <xf numFmtId="2" fontId="44" fillId="0" borderId="0" xfId="23" applyNumberFormat="1" applyFont="1" applyBorder="1"/>
    <xf numFmtId="0" fontId="50" fillId="0" borderId="0" xfId="23" applyFont="1" applyBorder="1"/>
    <xf numFmtId="0" fontId="46" fillId="0" borderId="0" xfId="23" applyFont="1" applyBorder="1"/>
    <xf numFmtId="0" fontId="1" fillId="0" borderId="0" xfId="23" applyFont="1" applyBorder="1"/>
    <xf numFmtId="0" fontId="46" fillId="0" borderId="0" xfId="23" applyFont="1" applyBorder="1" applyAlignment="1">
      <alignment vertical="center" wrapText="1"/>
    </xf>
    <xf numFmtId="0" fontId="46" fillId="0" borderId="0" xfId="23" applyFont="1" applyBorder="1" applyAlignment="1">
      <alignment horizontal="center" vertical="center"/>
    </xf>
    <xf numFmtId="2" fontId="46" fillId="0" borderId="0" xfId="23" applyNumberFormat="1" applyFont="1" applyBorder="1"/>
    <xf numFmtId="0" fontId="50" fillId="0" borderId="0" xfId="28" applyFont="1"/>
    <xf numFmtId="0" fontId="1" fillId="0" borderId="0" xfId="28" applyFont="1"/>
    <xf numFmtId="0" fontId="44" fillId="0" borderId="4" xfId="28" applyFont="1" applyBorder="1" applyAlignment="1">
      <alignment horizontal="center" vertical="center" wrapText="1"/>
    </xf>
    <xf numFmtId="0" fontId="44" fillId="0" borderId="7" xfId="28" applyFont="1" applyBorder="1" applyAlignment="1">
      <alignment horizontal="center" vertical="center" wrapText="1"/>
    </xf>
    <xf numFmtId="0" fontId="1" fillId="0" borderId="0" xfId="28" applyFont="1" applyAlignment="1">
      <alignment horizontal="center" vertical="center" wrapText="1"/>
    </xf>
    <xf numFmtId="0" fontId="50" fillId="0" borderId="4" xfId="28" applyFont="1" applyBorder="1" applyAlignment="1">
      <alignment horizontal="center" vertical="center" wrapText="1"/>
    </xf>
    <xf numFmtId="4" fontId="50" fillId="0" borderId="4" xfId="28" applyNumberFormat="1" applyFont="1" applyBorder="1" applyAlignment="1">
      <alignment horizontal="center" vertical="center" wrapText="1"/>
    </xf>
    <xf numFmtId="0" fontId="1" fillId="0" borderId="4" xfId="28" applyFont="1" applyBorder="1" applyAlignment="1">
      <alignment horizontal="center" vertical="center" wrapText="1"/>
    </xf>
    <xf numFmtId="0" fontId="46" fillId="0" borderId="4" xfId="28" applyFont="1" applyBorder="1" applyAlignment="1">
      <alignment horizontal="left" vertical="center" wrapText="1"/>
    </xf>
    <xf numFmtId="0" fontId="46" fillId="0" borderId="4" xfId="28" applyFont="1" applyBorder="1" applyAlignment="1">
      <alignment horizontal="center" vertical="center" wrapText="1"/>
    </xf>
    <xf numFmtId="4" fontId="46" fillId="0" borderId="4" xfId="28" applyNumberFormat="1" applyFont="1" applyBorder="1" applyAlignment="1">
      <alignment horizontal="center" vertical="center" wrapText="1"/>
    </xf>
    <xf numFmtId="0" fontId="1" fillId="0" borderId="4" xfId="28" applyFont="1" applyBorder="1" applyAlignment="1">
      <alignment horizontal="left" vertical="center" wrapText="1"/>
    </xf>
    <xf numFmtId="4" fontId="56" fillId="0" borderId="4" xfId="28" applyNumberFormat="1" applyFont="1" applyBorder="1" applyAlignment="1">
      <alignment horizontal="center" vertical="center" wrapText="1"/>
    </xf>
    <xf numFmtId="4" fontId="47" fillId="0" borderId="4" xfId="28" applyNumberFormat="1" applyFont="1" applyBorder="1" applyAlignment="1">
      <alignment horizontal="center" vertical="center" wrapText="1"/>
    </xf>
    <xf numFmtId="0" fontId="1" fillId="0" borderId="4" xfId="29" applyFont="1" applyBorder="1" applyAlignment="1">
      <alignment horizontal="center" vertical="center"/>
    </xf>
    <xf numFmtId="0" fontId="1" fillId="0" borderId="4" xfId="29" applyFont="1" applyBorder="1" applyAlignment="1">
      <alignment vertical="center"/>
    </xf>
    <xf numFmtId="0" fontId="1" fillId="0" borderId="4" xfId="29" applyFont="1" applyBorder="1" applyAlignment="1">
      <alignment vertical="center" wrapText="1"/>
    </xf>
    <xf numFmtId="4" fontId="46" fillId="0" borderId="4" xfId="29" applyNumberFormat="1" applyFont="1" applyBorder="1" applyAlignment="1">
      <alignment horizontal="center" vertical="center"/>
    </xf>
    <xf numFmtId="0" fontId="1" fillId="0" borderId="0" xfId="28" applyFont="1" applyAlignment="1">
      <alignment horizontal="center"/>
    </xf>
    <xf numFmtId="0" fontId="1" fillId="0" borderId="0" xfId="28" applyFont="1" applyAlignment="1">
      <alignment wrapText="1"/>
    </xf>
    <xf numFmtId="4" fontId="1" fillId="0" borderId="0" xfId="28" applyNumberFormat="1" applyFont="1"/>
    <xf numFmtId="0" fontId="50" fillId="4" borderId="4" xfId="28" applyFont="1" applyFill="1" applyBorder="1" applyAlignment="1">
      <alignment horizontal="center" vertical="center" wrapText="1"/>
    </xf>
    <xf numFmtId="4" fontId="50" fillId="4" borderId="4" xfId="28" applyNumberFormat="1" applyFont="1" applyFill="1" applyBorder="1" applyAlignment="1">
      <alignment horizontal="center" vertical="center" wrapText="1"/>
    </xf>
    <xf numFmtId="0" fontId="50" fillId="4" borderId="4" xfId="28" applyFont="1" applyFill="1" applyBorder="1"/>
    <xf numFmtId="0" fontId="50" fillId="0" borderId="4" xfId="28" applyFont="1" applyBorder="1"/>
    <xf numFmtId="0" fontId="1" fillId="0" borderId="4" xfId="28" applyFont="1" applyBorder="1"/>
    <xf numFmtId="49" fontId="50" fillId="0" borderId="4" xfId="28" applyNumberFormat="1" applyFont="1" applyBorder="1" applyAlignment="1">
      <alignment horizontal="center" vertical="center" wrapText="1"/>
    </xf>
    <xf numFmtId="0" fontId="44" fillId="0" borderId="0" xfId="26" applyFont="1" applyAlignment="1">
      <alignment horizontal="center"/>
    </xf>
    <xf numFmtId="0" fontId="46" fillId="0" borderId="0" xfId="26" applyFont="1"/>
    <xf numFmtId="0" fontId="46" fillId="0" borderId="0" xfId="26" applyFont="1" applyAlignment="1">
      <alignment wrapText="1"/>
    </xf>
    <xf numFmtId="0" fontId="46" fillId="0" borderId="0" xfId="26" applyFont="1" applyAlignment="1">
      <alignment horizontal="center"/>
    </xf>
    <xf numFmtId="4" fontId="46" fillId="0" borderId="0" xfId="26" applyNumberFormat="1" applyFont="1"/>
    <xf numFmtId="0" fontId="44" fillId="0" borderId="4" xfId="26" applyFont="1" applyBorder="1" applyAlignment="1">
      <alignment horizontal="center" vertical="center" wrapText="1"/>
    </xf>
    <xf numFmtId="0" fontId="44" fillId="0" borderId="1" xfId="8" applyFont="1" applyBorder="1" applyAlignment="1">
      <alignment vertical="center" wrapText="1"/>
    </xf>
    <xf numFmtId="0" fontId="44" fillId="0" borderId="4" xfId="8" applyFont="1" applyBorder="1" applyAlignment="1">
      <alignment horizontal="center" vertical="center" wrapText="1"/>
    </xf>
    <xf numFmtId="0" fontId="46" fillId="0" borderId="4" xfId="8" applyFont="1" applyBorder="1" applyAlignment="1">
      <alignment horizontal="center" vertical="center"/>
    </xf>
    <xf numFmtId="0" fontId="46" fillId="0" borderId="4" xfId="8" applyFont="1" applyBorder="1" applyAlignment="1">
      <alignment vertical="center"/>
    </xf>
    <xf numFmtId="0" fontId="46" fillId="0" borderId="4" xfId="8" applyFont="1" applyBorder="1" applyAlignment="1">
      <alignment horizontal="left" vertical="center" wrapText="1"/>
    </xf>
    <xf numFmtId="4" fontId="46" fillId="0" borderId="4" xfId="8" applyNumberFormat="1" applyFont="1" applyBorder="1" applyAlignment="1">
      <alignment horizontal="center" vertical="center"/>
    </xf>
    <xf numFmtId="0" fontId="44" fillId="0" borderId="7" xfId="26" applyFont="1" applyBorder="1" applyAlignment="1">
      <alignment horizontal="center" vertical="center" wrapText="1"/>
    </xf>
    <xf numFmtId="0" fontId="44" fillId="0" borderId="0" xfId="26" applyFont="1"/>
    <xf numFmtId="0" fontId="44" fillId="0" borderId="0" xfId="26" applyFont="1" applyAlignment="1">
      <alignment wrapText="1"/>
    </xf>
    <xf numFmtId="4" fontId="44" fillId="0" borderId="0" xfId="26" applyNumberFormat="1" applyFont="1"/>
    <xf numFmtId="3" fontId="46" fillId="0" borderId="4" xfId="8" applyNumberFormat="1" applyFont="1" applyBorder="1" applyAlignment="1">
      <alignment horizontal="center" vertical="center"/>
    </xf>
    <xf numFmtId="0" fontId="1" fillId="0" borderId="4" xfId="26" applyFont="1" applyBorder="1" applyAlignment="1">
      <alignment horizontal="left" vertical="center" wrapText="1"/>
    </xf>
    <xf numFmtId="0" fontId="1" fillId="0" borderId="4" xfId="26" applyFont="1" applyBorder="1" applyAlignment="1">
      <alignment horizontal="center" vertical="center" wrapText="1"/>
    </xf>
    <xf numFmtId="4" fontId="46" fillId="0" borderId="4" xfId="26" applyNumberFormat="1" applyFont="1" applyBorder="1" applyAlignment="1">
      <alignment horizontal="center" vertical="center" wrapText="1"/>
    </xf>
    <xf numFmtId="0" fontId="1" fillId="0" borderId="0" xfId="26" applyFont="1" applyAlignment="1">
      <alignment horizontal="center"/>
    </xf>
    <xf numFmtId="0" fontId="1" fillId="0" borderId="0" xfId="26" applyFont="1"/>
    <xf numFmtId="0" fontId="1" fillId="0" borderId="0" xfId="26" applyFont="1" applyAlignment="1">
      <alignment wrapText="1"/>
    </xf>
    <xf numFmtId="4" fontId="1" fillId="0" borderId="0" xfId="26" applyNumberFormat="1" applyFont="1"/>
    <xf numFmtId="4" fontId="50" fillId="0" borderId="4" xfId="6" applyNumberFormat="1" applyFont="1" applyBorder="1" applyAlignment="1">
      <alignment horizontal="center" vertical="center" wrapText="1"/>
    </xf>
    <xf numFmtId="0" fontId="50" fillId="0" borderId="1" xfId="6" applyFont="1" applyBorder="1" applyAlignment="1">
      <alignment horizontal="left" vertical="center" wrapText="1"/>
    </xf>
    <xf numFmtId="0" fontId="58" fillId="0" borderId="4" xfId="6" applyFont="1" applyBorder="1" applyAlignment="1">
      <alignment horizontal="left" vertical="center" wrapText="1"/>
    </xf>
    <xf numFmtId="0" fontId="58" fillId="0" borderId="3" xfId="6" applyFont="1" applyBorder="1" applyAlignment="1">
      <alignment horizontal="left" vertical="center" wrapText="1"/>
    </xf>
    <xf numFmtId="0" fontId="1" fillId="0" borderId="1" xfId="6" applyFont="1" applyBorder="1" applyAlignment="1">
      <alignment horizontal="left" vertical="center" wrapText="1"/>
    </xf>
    <xf numFmtId="0" fontId="50" fillId="0" borderId="3" xfId="6" applyFont="1" applyBorder="1" applyAlignment="1">
      <alignment horizontal="left" vertical="center" wrapText="1"/>
    </xf>
    <xf numFmtId="0" fontId="50" fillId="4" borderId="4" xfId="6" applyFont="1" applyFill="1" applyBorder="1" applyAlignment="1">
      <alignment horizontal="center" vertical="center" wrapText="1"/>
    </xf>
    <xf numFmtId="4" fontId="50" fillId="4" borderId="4" xfId="6" applyNumberFormat="1" applyFont="1" applyFill="1" applyBorder="1" applyAlignment="1">
      <alignment horizontal="center" vertical="center" wrapText="1"/>
    </xf>
    <xf numFmtId="0" fontId="1" fillId="4" borderId="4" xfId="6" applyFont="1" applyFill="1" applyBorder="1" applyAlignment="1">
      <alignment horizontal="center" vertical="center" wrapText="1"/>
    </xf>
    <xf numFmtId="4" fontId="1" fillId="4" borderId="4" xfId="6" applyNumberFormat="1" applyFont="1" applyFill="1" applyBorder="1" applyAlignment="1">
      <alignment horizontal="center" vertical="center" wrapText="1"/>
    </xf>
    <xf numFmtId="0" fontId="40" fillId="0" borderId="0" xfId="27" applyFont="1" applyAlignment="1">
      <alignment horizontal="center" vertical="center" wrapText="1"/>
    </xf>
    <xf numFmtId="0" fontId="17" fillId="0" borderId="0" xfId="27" applyFont="1" applyAlignment="1">
      <alignment horizontal="center" vertical="center" wrapText="1"/>
    </xf>
    <xf numFmtId="0" fontId="20" fillId="0" borderId="0" xfId="27" applyFont="1"/>
    <xf numFmtId="4" fontId="44" fillId="0" borderId="0" xfId="27" applyNumberFormat="1" applyFont="1" applyAlignment="1">
      <alignment horizontal="center"/>
    </xf>
    <xf numFmtId="0" fontId="46" fillId="0" borderId="4" xfId="27" applyFont="1" applyBorder="1" applyAlignment="1">
      <alignment horizontal="center" vertical="center" wrapText="1"/>
    </xf>
    <xf numFmtId="0" fontId="44" fillId="2" borderId="4" xfId="27" applyFont="1" applyFill="1" applyBorder="1" applyAlignment="1">
      <alignment horizontal="center" vertical="center"/>
    </xf>
    <xf numFmtId="49" fontId="44" fillId="0" borderId="4" xfId="27" applyNumberFormat="1" applyFont="1" applyBorder="1" applyAlignment="1">
      <alignment horizontal="center" vertical="center"/>
    </xf>
    <xf numFmtId="0" fontId="46" fillId="0" borderId="4" xfId="27" applyFont="1" applyBorder="1" applyAlignment="1">
      <alignment wrapText="1"/>
    </xf>
    <xf numFmtId="0" fontId="46" fillId="0" borderId="5" xfId="27" applyFont="1" applyBorder="1" applyAlignment="1">
      <alignment horizontal="left" vertical="top" wrapText="1"/>
    </xf>
    <xf numFmtId="0" fontId="44" fillId="4" borderId="12" xfId="27" applyFont="1" applyFill="1" applyBorder="1" applyAlignment="1">
      <alignment horizontal="center" vertical="center" wrapText="1"/>
    </xf>
    <xf numFmtId="0" fontId="44" fillId="4" borderId="0" xfId="27" applyFont="1" applyFill="1" applyBorder="1" applyAlignment="1">
      <alignment horizontal="center" vertical="center" wrapText="1"/>
    </xf>
    <xf numFmtId="0" fontId="44" fillId="0" borderId="4" xfId="27" applyFont="1" applyBorder="1"/>
    <xf numFmtId="49" fontId="41" fillId="4" borderId="4" xfId="9" applyNumberFormat="1" applyFont="1" applyFill="1" applyBorder="1" applyAlignment="1">
      <alignment horizontal="left" vertical="center" wrapText="1"/>
    </xf>
    <xf numFmtId="0" fontId="59" fillId="0" borderId="0" xfId="9" applyFont="1" applyAlignment="1">
      <alignment horizontal="left"/>
    </xf>
    <xf numFmtId="49" fontId="44" fillId="4" borderId="4" xfId="0" applyNumberFormat="1" applyFont="1" applyFill="1" applyBorder="1" applyAlignment="1">
      <alignment horizontal="center" vertical="center"/>
    </xf>
    <xf numFmtId="2" fontId="59" fillId="0" borderId="0" xfId="9" applyNumberFormat="1" applyFont="1" applyAlignment="1">
      <alignment horizontal="center" vertical="center"/>
    </xf>
    <xf numFmtId="0" fontId="44" fillId="6" borderId="4" xfId="9" applyFont="1" applyFill="1" applyBorder="1" applyAlignment="1">
      <alignment horizontal="center" vertical="center"/>
    </xf>
    <xf numFmtId="49" fontId="44" fillId="6" borderId="4" xfId="9" applyNumberFormat="1" applyFont="1" applyFill="1" applyBorder="1" applyAlignment="1">
      <alignment horizontal="center" vertical="center" wrapText="1"/>
    </xf>
    <xf numFmtId="4" fontId="56" fillId="6" borderId="4" xfId="9" applyNumberFormat="1" applyFont="1" applyFill="1" applyBorder="1" applyAlignment="1">
      <alignment horizontal="center" vertical="center" wrapText="1"/>
    </xf>
    <xf numFmtId="4" fontId="44" fillId="6" borderId="4" xfId="9" applyNumberFormat="1" applyFont="1" applyFill="1" applyBorder="1" applyAlignment="1">
      <alignment horizontal="center" vertical="center" wrapText="1"/>
    </xf>
    <xf numFmtId="0" fontId="59" fillId="0" borderId="0" xfId="9" applyFont="1" applyAlignment="1">
      <alignment horizontal="center" vertical="center"/>
    </xf>
    <xf numFmtId="49" fontId="44" fillId="5" borderId="4" xfId="9" applyNumberFormat="1" applyFont="1" applyFill="1" applyBorder="1" applyAlignment="1">
      <alignment horizontal="center" vertical="center"/>
    </xf>
    <xf numFmtId="49" fontId="44" fillId="5" borderId="4" xfId="9" applyNumberFormat="1" applyFont="1" applyFill="1" applyBorder="1" applyAlignment="1">
      <alignment horizontal="left" vertical="center" wrapText="1"/>
    </xf>
    <xf numFmtId="0" fontId="46" fillId="5" borderId="4" xfId="9" applyFont="1" applyFill="1" applyBorder="1" applyAlignment="1">
      <alignment horizontal="left"/>
    </xf>
    <xf numFmtId="0" fontId="46" fillId="5" borderId="4" xfId="9" applyFont="1" applyFill="1" applyBorder="1" applyAlignment="1">
      <alignment horizontal="center" vertical="center" wrapText="1"/>
    </xf>
    <xf numFmtId="49" fontId="41" fillId="2" borderId="4" xfId="9" applyNumberFormat="1" applyFont="1" applyFill="1" applyBorder="1" applyAlignment="1">
      <alignment horizontal="center" vertical="center" wrapText="1"/>
    </xf>
    <xf numFmtId="4" fontId="41" fillId="2" borderId="4" xfId="9" applyNumberFormat="1" applyFont="1" applyFill="1" applyBorder="1" applyAlignment="1">
      <alignment horizontal="center" vertical="center" wrapText="1"/>
    </xf>
    <xf numFmtId="49" fontId="41" fillId="4" borderId="4" xfId="9" applyNumberFormat="1" applyFont="1" applyFill="1" applyBorder="1" applyAlignment="1">
      <alignment horizontal="center" vertical="center"/>
    </xf>
    <xf numFmtId="4" fontId="40" fillId="4" borderId="4" xfId="9" applyNumberFormat="1" applyFont="1" applyFill="1" applyBorder="1" applyAlignment="1">
      <alignment horizontal="center" vertical="center" wrapText="1"/>
    </xf>
    <xf numFmtId="165" fontId="46" fillId="2" borderId="4" xfId="9" applyNumberFormat="1" applyFont="1" applyFill="1" applyBorder="1" applyAlignment="1">
      <alignment horizontal="left" vertical="center" wrapText="1"/>
    </xf>
    <xf numFmtId="4" fontId="54" fillId="2" borderId="4" xfId="9" applyNumberFormat="1" applyFont="1" applyFill="1" applyBorder="1" applyAlignment="1">
      <alignment horizontal="center" vertical="center" wrapText="1"/>
    </xf>
    <xf numFmtId="0" fontId="53" fillId="0" borderId="11" xfId="9" applyFont="1" applyBorder="1" applyAlignment="1">
      <alignment vertical="center" wrapText="1"/>
    </xf>
    <xf numFmtId="0" fontId="53" fillId="0" borderId="8" xfId="9" applyFont="1" applyBorder="1" applyAlignment="1">
      <alignment vertical="center" wrapText="1"/>
    </xf>
    <xf numFmtId="0" fontId="53" fillId="0" borderId="4" xfId="9" applyFont="1" applyBorder="1" applyAlignment="1">
      <alignment vertical="center" wrapText="1"/>
    </xf>
    <xf numFmtId="0" fontId="46" fillId="2" borderId="4" xfId="9" applyFont="1" applyFill="1" applyBorder="1" applyAlignment="1">
      <alignment horizontal="center" vertical="center" wrapText="1"/>
    </xf>
    <xf numFmtId="0" fontId="40" fillId="4" borderId="4" xfId="9" applyFont="1" applyFill="1" applyBorder="1" applyAlignment="1">
      <alignment horizontal="center" vertical="center" wrapText="1"/>
    </xf>
    <xf numFmtId="49" fontId="44" fillId="4" borderId="4" xfId="8" applyNumberFormat="1" applyFont="1" applyFill="1" applyBorder="1" applyAlignment="1">
      <alignment horizontal="center" vertical="center"/>
    </xf>
    <xf numFmtId="0" fontId="44" fillId="4" borderId="4" xfId="8" applyFont="1" applyFill="1" applyBorder="1" applyAlignment="1">
      <alignment horizontal="left" vertical="center"/>
    </xf>
    <xf numFmtId="0" fontId="44" fillId="4" borderId="4" xfId="8" applyFont="1" applyFill="1" applyBorder="1" applyAlignment="1">
      <alignment horizontal="left" vertical="center" wrapText="1"/>
    </xf>
    <xf numFmtId="0" fontId="44" fillId="4" borderId="4" xfId="8" applyFont="1" applyFill="1" applyBorder="1" applyAlignment="1">
      <alignment horizontal="center" vertical="center" wrapText="1"/>
    </xf>
    <xf numFmtId="0" fontId="44" fillId="4" borderId="1" xfId="8" applyFont="1" applyFill="1" applyBorder="1" applyAlignment="1">
      <alignment vertical="center" wrapText="1"/>
    </xf>
    <xf numFmtId="0" fontId="45" fillId="0" borderId="4" xfId="10" applyFont="1" applyBorder="1" applyAlignment="1">
      <alignment horizontal="center" vertical="center" wrapText="1"/>
    </xf>
    <xf numFmtId="0" fontId="43" fillId="4" borderId="4" xfId="10" applyFont="1" applyFill="1" applyBorder="1"/>
    <xf numFmtId="4" fontId="46" fillId="0" borderId="4" xfId="10" applyNumberFormat="1" applyFont="1" applyBorder="1" applyAlignment="1">
      <alignment horizontal="center" vertical="center" wrapText="1"/>
    </xf>
    <xf numFmtId="0" fontId="53" fillId="4" borderId="4" xfId="24" applyFont="1" applyFill="1" applyBorder="1"/>
    <xf numFmtId="0" fontId="45" fillId="4" borderId="4" xfId="10" applyFont="1" applyFill="1" applyBorder="1"/>
    <xf numFmtId="0" fontId="53" fillId="4" borderId="4" xfId="10" applyFont="1" applyFill="1" applyBorder="1"/>
    <xf numFmtId="0" fontId="46" fillId="0" borderId="4" xfId="10" applyFont="1" applyBorder="1" applyAlignment="1">
      <alignment horizontal="center"/>
    </xf>
    <xf numFmtId="0" fontId="46" fillId="0" borderId="4" xfId="10" applyFont="1" applyBorder="1" applyAlignment="1">
      <alignment wrapText="1"/>
    </xf>
    <xf numFmtId="3" fontId="44" fillId="4" borderId="15" xfId="27" applyNumberFormat="1" applyFont="1" applyFill="1" applyBorder="1" applyAlignment="1">
      <alignment horizontal="center" vertical="center" wrapText="1"/>
    </xf>
    <xf numFmtId="0" fontId="44" fillId="0" borderId="0" xfId="27" applyFont="1" applyBorder="1"/>
    <xf numFmtId="0" fontId="44" fillId="0" borderId="15" xfId="27" applyFont="1" applyBorder="1"/>
    <xf numFmtId="0" fontId="44" fillId="4" borderId="0" xfId="27" applyFont="1" applyFill="1" applyBorder="1"/>
    <xf numFmtId="0" fontId="44" fillId="4" borderId="15" xfId="27" applyFont="1" applyFill="1" applyBorder="1"/>
    <xf numFmtId="0" fontId="46" fillId="0" borderId="15" xfId="27" applyFont="1" applyBorder="1"/>
    <xf numFmtId="0" fontId="50" fillId="0" borderId="0" xfId="28" applyFont="1" applyBorder="1"/>
    <xf numFmtId="0" fontId="1" fillId="0" borderId="0" xfId="28" applyFont="1" applyBorder="1"/>
    <xf numFmtId="0" fontId="44" fillId="0" borderId="0" xfId="28" applyFont="1" applyBorder="1" applyAlignment="1">
      <alignment horizontal="center"/>
    </xf>
    <xf numFmtId="0" fontId="46" fillId="0" borderId="0" xfId="28" applyFont="1" applyBorder="1"/>
    <xf numFmtId="0" fontId="46" fillId="0" borderId="0" xfId="28" applyFont="1" applyBorder="1" applyAlignment="1">
      <alignment wrapText="1"/>
    </xf>
    <xf numFmtId="0" fontId="46" fillId="0" borderId="0" xfId="28" applyFont="1" applyBorder="1" applyAlignment="1">
      <alignment horizontal="center"/>
    </xf>
    <xf numFmtId="4" fontId="46" fillId="0" borderId="0" xfId="28" applyNumberFormat="1" applyFont="1" applyBorder="1"/>
    <xf numFmtId="0" fontId="24" fillId="0" borderId="0" xfId="9" applyBorder="1" applyAlignment="1">
      <alignment horizontal="left"/>
    </xf>
    <xf numFmtId="0" fontId="44" fillId="0" borderId="0" xfId="6" applyFont="1" applyBorder="1" applyAlignment="1">
      <alignment horizontal="center"/>
    </xf>
    <xf numFmtId="0" fontId="45" fillId="0" borderId="0" xfId="10" applyFont="1" applyBorder="1" applyAlignment="1">
      <alignment horizontal="center"/>
    </xf>
    <xf numFmtId="0" fontId="44" fillId="0" borderId="0" xfId="6" applyFont="1" applyAlignment="1">
      <alignment horizontal="center"/>
    </xf>
    <xf numFmtId="0" fontId="45" fillId="0" borderId="0" xfId="10" applyFont="1" applyAlignment="1">
      <alignment horizontal="center"/>
    </xf>
    <xf numFmtId="0" fontId="44" fillId="0" borderId="0" xfId="9" applyFont="1" applyAlignment="1">
      <alignment horizontal="center" vertical="center" wrapText="1"/>
    </xf>
    <xf numFmtId="0" fontId="50" fillId="0" borderId="4" xfId="6" applyFont="1" applyBorder="1" applyAlignment="1">
      <alignment horizontal="left" vertical="center" wrapText="1"/>
    </xf>
    <xf numFmtId="0" fontId="44" fillId="4" borderId="1" xfId="27" applyFont="1" applyFill="1" applyBorder="1" applyAlignment="1">
      <alignment horizontal="left" vertical="center"/>
    </xf>
    <xf numFmtId="0" fontId="44" fillId="4" borderId="2" xfId="27" applyFont="1" applyFill="1" applyBorder="1" applyAlignment="1">
      <alignment horizontal="left" vertical="center"/>
    </xf>
    <xf numFmtId="0" fontId="44" fillId="0" borderId="1" xfId="27" applyFont="1" applyBorder="1" applyAlignment="1">
      <alignment horizontal="left" vertical="center"/>
    </xf>
    <xf numFmtId="0" fontId="44" fillId="0" borderId="2" xfId="27" applyFont="1" applyBorder="1" applyAlignment="1">
      <alignment horizontal="left" vertical="center"/>
    </xf>
    <xf numFmtId="0" fontId="44" fillId="0" borderId="9" xfId="27" applyFont="1" applyBorder="1" applyAlignment="1">
      <alignment horizontal="left" vertical="center"/>
    </xf>
    <xf numFmtId="0" fontId="44" fillId="0" borderId="10" xfId="27" applyFont="1" applyBorder="1" applyAlignment="1">
      <alignment horizontal="left" vertical="center"/>
    </xf>
    <xf numFmtId="0" fontId="44" fillId="0" borderId="1" xfId="27" applyFont="1" applyBorder="1" applyAlignment="1">
      <alignment horizontal="left" vertical="center" wrapText="1"/>
    </xf>
    <xf numFmtId="0" fontId="44" fillId="0" borderId="2" xfId="27" applyFont="1" applyBorder="1" applyAlignment="1">
      <alignment horizontal="left" vertical="center" wrapText="1"/>
    </xf>
    <xf numFmtId="0" fontId="44" fillId="0" borderId="0" xfId="27" applyFont="1" applyAlignment="1">
      <alignment horizontal="center" wrapText="1"/>
    </xf>
    <xf numFmtId="0" fontId="44" fillId="0" borderId="0" xfId="27" applyFont="1" applyAlignment="1">
      <alignment horizontal="center"/>
    </xf>
    <xf numFmtId="0" fontId="44" fillId="0" borderId="13" xfId="27" applyFont="1" applyBorder="1" applyAlignment="1">
      <alignment horizontal="center" wrapText="1"/>
    </xf>
    <xf numFmtId="0" fontId="44" fillId="0" borderId="0" xfId="10" applyFont="1" applyAlignment="1">
      <alignment horizontal="center"/>
    </xf>
    <xf numFmtId="0" fontId="44" fillId="0" borderId="4" xfId="27" applyFont="1" applyBorder="1" applyAlignment="1">
      <alignment horizontal="left" vertical="center" wrapText="1"/>
    </xf>
    <xf numFmtId="0" fontId="50" fillId="4" borderId="4" xfId="25" applyFont="1" applyFill="1" applyBorder="1" applyAlignment="1">
      <alignment horizontal="center" vertical="center" wrapText="1"/>
    </xf>
    <xf numFmtId="0" fontId="44" fillId="0" borderId="0" xfId="25" applyFont="1" applyAlignment="1">
      <alignment horizontal="center"/>
    </xf>
    <xf numFmtId="0" fontId="50" fillId="4" borderId="4" xfId="25" applyFont="1" applyFill="1" applyBorder="1" applyAlignment="1">
      <alignment horizontal="left" vertical="center" wrapText="1"/>
    </xf>
    <xf numFmtId="2" fontId="46" fillId="0" borderId="3" xfId="0" applyNumberFormat="1" applyFont="1" applyBorder="1" applyAlignment="1">
      <alignment horizontal="center" vertical="center" wrapText="1"/>
    </xf>
    <xf numFmtId="0" fontId="46" fillId="0" borderId="3" xfId="0" applyFont="1" applyBorder="1" applyAlignment="1">
      <alignment horizontal="center" vertical="center" wrapText="1"/>
    </xf>
    <xf numFmtId="2" fontId="46" fillId="2" borderId="3" xfId="43" applyNumberFormat="1" applyFont="1" applyFill="1" applyBorder="1" applyAlignment="1">
      <alignment horizontal="center" vertical="center" wrapText="1"/>
    </xf>
    <xf numFmtId="0" fontId="46" fillId="0" borderId="3" xfId="43" applyFont="1" applyBorder="1" applyAlignment="1">
      <alignment horizontal="center" vertical="center" wrapText="1"/>
    </xf>
    <xf numFmtId="2" fontId="46" fillId="0" borderId="3" xfId="43" applyNumberFormat="1" applyFont="1" applyBorder="1" applyAlignment="1">
      <alignment horizontal="center" vertical="center" wrapText="1"/>
    </xf>
    <xf numFmtId="0" fontId="44" fillId="2" borderId="4" xfId="43" applyFont="1" applyFill="1" applyBorder="1" applyAlignment="1">
      <alignment horizontal="left" vertical="center" wrapText="1"/>
    </xf>
    <xf numFmtId="0" fontId="44" fillId="2" borderId="6" xfId="43" applyFont="1" applyFill="1" applyBorder="1" applyAlignment="1">
      <alignment horizontal="left" vertical="center" wrapText="1"/>
    </xf>
    <xf numFmtId="0" fontId="44" fillId="4" borderId="4" xfId="43" applyFont="1" applyFill="1" applyBorder="1" applyAlignment="1">
      <alignment horizontal="left" vertical="center" wrapText="1"/>
    </xf>
    <xf numFmtId="0" fontId="44" fillId="4" borderId="4" xfId="43" applyFont="1" applyFill="1" applyBorder="1" applyAlignment="1">
      <alignment horizontal="center" vertical="center" wrapText="1"/>
    </xf>
    <xf numFmtId="0" fontId="44" fillId="4" borderId="1" xfId="43" applyFont="1" applyFill="1" applyBorder="1" applyAlignment="1">
      <alignment horizontal="center" vertical="center" wrapText="1"/>
    </xf>
    <xf numFmtId="0" fontId="44" fillId="4" borderId="3" xfId="43" applyFont="1" applyFill="1" applyBorder="1" applyAlignment="1">
      <alignment horizontal="center" vertical="center" wrapText="1"/>
    </xf>
    <xf numFmtId="0" fontId="46" fillId="2" borderId="3" xfId="43" applyFont="1" applyFill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top" wrapText="1"/>
    </xf>
    <xf numFmtId="0" fontId="46" fillId="0" borderId="1" xfId="0" applyFont="1" applyBorder="1" applyAlignment="1">
      <alignment horizontal="center" vertical="center" wrapText="1"/>
    </xf>
    <xf numFmtId="2" fontId="46" fillId="0" borderId="4" xfId="0" applyNumberFormat="1" applyFont="1" applyBorder="1" applyAlignment="1">
      <alignment horizontal="center" vertical="center" wrapText="1"/>
    </xf>
    <xf numFmtId="0" fontId="44" fillId="2" borderId="7" xfId="43" applyFont="1" applyFill="1" applyBorder="1" applyAlignment="1">
      <alignment horizontal="left" vertical="center" wrapText="1"/>
    </xf>
    <xf numFmtId="0" fontId="46" fillId="2" borderId="4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2" borderId="3" xfId="0" applyFont="1" applyFill="1" applyBorder="1" applyAlignment="1">
      <alignment horizontal="center" vertical="center" wrapText="1"/>
    </xf>
    <xf numFmtId="2" fontId="46" fillId="2" borderId="4" xfId="0" applyNumberFormat="1" applyFont="1" applyFill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4" fontId="46" fillId="2" borderId="4" xfId="43" applyNumberFormat="1" applyFont="1" applyFill="1" applyBorder="1" applyAlignment="1">
      <alignment horizontal="center" vertical="center" wrapText="1"/>
    </xf>
    <xf numFmtId="49" fontId="46" fillId="0" borderId="4" xfId="43" applyNumberFormat="1" applyFont="1" applyBorder="1" applyAlignment="1">
      <alignment horizontal="center" vertical="center" wrapText="1"/>
    </xf>
    <xf numFmtId="4" fontId="46" fillId="0" borderId="4" xfId="43" applyNumberFormat="1" applyFont="1" applyBorder="1" applyAlignment="1">
      <alignment horizontal="center" vertical="center" wrapText="1"/>
    </xf>
    <xf numFmtId="49" fontId="46" fillId="2" borderId="4" xfId="43" applyNumberFormat="1" applyFont="1" applyFill="1" applyBorder="1" applyAlignment="1">
      <alignment horizontal="center" vertical="center" wrapText="1"/>
    </xf>
    <xf numFmtId="0" fontId="44" fillId="0" borderId="0" xfId="43" applyFont="1" applyAlignment="1">
      <alignment horizontal="center"/>
    </xf>
    <xf numFmtId="0" fontId="44" fillId="0" borderId="1" xfId="23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4" fillId="0" borderId="0" xfId="23" applyFont="1" applyAlignment="1">
      <alignment horizontal="center"/>
    </xf>
    <xf numFmtId="0" fontId="44" fillId="4" borderId="4" xfId="23" applyFont="1" applyFill="1" applyBorder="1" applyAlignment="1">
      <alignment horizontal="left" vertical="center" wrapText="1"/>
    </xf>
    <xf numFmtId="0" fontId="44" fillId="0" borderId="4" xfId="23" applyFont="1" applyBorder="1" applyAlignment="1">
      <alignment horizontal="center" vertical="center" wrapText="1"/>
    </xf>
    <xf numFmtId="0" fontId="44" fillId="0" borderId="1" xfId="23" applyFont="1" applyBorder="1" applyAlignment="1">
      <alignment horizontal="center" vertical="center" wrapText="1"/>
    </xf>
    <xf numFmtId="0" fontId="44" fillId="4" borderId="4" xfId="27" applyFont="1" applyFill="1" applyBorder="1" applyAlignment="1">
      <alignment horizontal="center" vertical="center" wrapText="1"/>
    </xf>
    <xf numFmtId="0" fontId="44" fillId="0" borderId="3" xfId="27" applyFont="1" applyBorder="1" applyAlignment="1">
      <alignment horizontal="left" vertical="center" wrapText="1"/>
    </xf>
    <xf numFmtId="0" fontId="44" fillId="0" borderId="3" xfId="27" applyFont="1" applyBorder="1" applyAlignment="1">
      <alignment horizontal="left" vertical="center"/>
    </xf>
    <xf numFmtId="0" fontId="44" fillId="0" borderId="0" xfId="27" applyFont="1" applyBorder="1" applyAlignment="1">
      <alignment horizontal="center" vertical="center" wrapText="1"/>
    </xf>
    <xf numFmtId="0" fontId="44" fillId="0" borderId="0" xfId="27" applyFont="1" applyBorder="1" applyAlignment="1">
      <alignment horizontal="center" vertical="center"/>
    </xf>
    <xf numFmtId="0" fontId="44" fillId="0" borderId="0" xfId="23" applyFont="1" applyBorder="1" applyAlignment="1">
      <alignment horizontal="center"/>
    </xf>
    <xf numFmtId="0" fontId="50" fillId="0" borderId="1" xfId="28" applyFont="1" applyBorder="1" applyAlignment="1">
      <alignment horizontal="left" vertical="center" wrapText="1"/>
    </xf>
    <xf numFmtId="0" fontId="50" fillId="0" borderId="3" xfId="28" applyFont="1" applyBorder="1" applyAlignment="1">
      <alignment horizontal="left" vertical="center" wrapText="1"/>
    </xf>
    <xf numFmtId="0" fontId="44" fillId="0" borderId="0" xfId="28" applyFont="1" applyBorder="1" applyAlignment="1">
      <alignment horizontal="center"/>
    </xf>
    <xf numFmtId="0" fontId="50" fillId="4" borderId="1" xfId="28" applyFont="1" applyFill="1" applyBorder="1" applyAlignment="1">
      <alignment horizontal="left" vertical="center" wrapText="1"/>
    </xf>
    <xf numFmtId="0" fontId="50" fillId="4" borderId="3" xfId="28" applyFont="1" applyFill="1" applyBorder="1" applyAlignment="1">
      <alignment horizontal="left" vertical="center" wrapText="1"/>
    </xf>
    <xf numFmtId="0" fontId="44" fillId="4" borderId="4" xfId="8" applyFont="1" applyFill="1" applyBorder="1" applyAlignment="1">
      <alignment horizontal="left" vertical="center" wrapText="1"/>
    </xf>
    <xf numFmtId="0" fontId="44" fillId="0" borderId="2" xfId="8" applyFont="1" applyBorder="1" applyAlignment="1">
      <alignment horizontal="left" vertical="center" wrapText="1"/>
    </xf>
    <xf numFmtId="0" fontId="44" fillId="0" borderId="3" xfId="8" applyFont="1" applyBorder="1" applyAlignment="1">
      <alignment horizontal="left" vertical="center" wrapText="1"/>
    </xf>
    <xf numFmtId="0" fontId="44" fillId="0" borderId="0" xfId="26" applyFont="1" applyAlignment="1">
      <alignment horizontal="center"/>
    </xf>
    <xf numFmtId="0" fontId="50" fillId="0" borderId="1" xfId="6" applyFont="1" applyBorder="1" applyAlignment="1">
      <alignment horizontal="left" vertical="center" wrapText="1"/>
    </xf>
    <xf numFmtId="0" fontId="50" fillId="0" borderId="3" xfId="6" applyFont="1" applyBorder="1" applyAlignment="1">
      <alignment horizontal="left" vertical="center" wrapText="1"/>
    </xf>
    <xf numFmtId="0" fontId="50" fillId="4" borderId="1" xfId="6" applyFont="1" applyFill="1" applyBorder="1" applyAlignment="1">
      <alignment horizontal="left" vertical="center" wrapText="1"/>
    </xf>
    <xf numFmtId="0" fontId="50" fillId="4" borderId="3" xfId="6" applyFont="1" applyFill="1" applyBorder="1" applyAlignment="1">
      <alignment horizontal="left" vertical="center" wrapText="1"/>
    </xf>
    <xf numFmtId="0" fontId="38" fillId="0" borderId="0" xfId="9" applyFont="1" applyAlignment="1">
      <alignment horizontal="center" vertical="center" wrapText="1"/>
    </xf>
    <xf numFmtId="0" fontId="39" fillId="0" borderId="0" xfId="10" applyFont="1" applyAlignment="1">
      <alignment horizontal="center"/>
    </xf>
    <xf numFmtId="0" fontId="44" fillId="0" borderId="4" xfId="23" applyFont="1" applyBorder="1" applyAlignment="1">
      <alignment horizontal="left" vertical="center" wrapText="1"/>
    </xf>
    <xf numFmtId="0" fontId="46" fillId="0" borderId="4" xfId="23" applyFont="1" applyBorder="1" applyAlignment="1">
      <alignment vertical="center" wrapText="1"/>
    </xf>
    <xf numFmtId="0" fontId="44" fillId="0" borderId="1" xfId="42" applyFont="1" applyBorder="1" applyAlignment="1">
      <alignment horizontal="center" vertical="center" wrapText="1"/>
    </xf>
    <xf numFmtId="0" fontId="44" fillId="0" borderId="3" xfId="42" applyFont="1" applyBorder="1" applyAlignment="1">
      <alignment horizontal="center" vertical="center" wrapText="1"/>
    </xf>
    <xf numFmtId="0" fontId="44" fillId="0" borderId="4" xfId="42" applyFont="1" applyBorder="1" applyAlignment="1">
      <alignment horizontal="center" vertical="center" wrapText="1"/>
    </xf>
    <xf numFmtId="0" fontId="46" fillId="0" borderId="4" xfId="42" applyFont="1" applyBorder="1" applyAlignment="1">
      <alignment horizontal="center" vertical="center" wrapText="1"/>
    </xf>
    <xf numFmtId="0" fontId="46" fillId="0" borderId="4" xfId="42" applyFont="1" applyBorder="1" applyAlignment="1">
      <alignment wrapText="1"/>
    </xf>
    <xf numFmtId="0" fontId="46" fillId="0" borderId="4" xfId="42" applyFont="1" applyBorder="1" applyAlignment="1">
      <alignment horizontal="center" vertical="center"/>
    </xf>
    <xf numFmtId="0" fontId="46" fillId="0" borderId="4" xfId="42" applyFont="1" applyBorder="1" applyAlignment="1">
      <alignment vertical="top" wrapText="1"/>
    </xf>
    <xf numFmtId="0" fontId="46" fillId="6" borderId="4" xfId="6" applyFont="1" applyFill="1" applyBorder="1" applyAlignment="1">
      <alignment horizontal="center"/>
    </xf>
    <xf numFmtId="0" fontId="46" fillId="6" borderId="4" xfId="6" applyFont="1" applyFill="1" applyBorder="1"/>
    <xf numFmtId="0" fontId="44" fillId="6" borderId="4" xfId="6" applyFont="1" applyFill="1" applyBorder="1" applyAlignment="1">
      <alignment wrapText="1"/>
    </xf>
    <xf numFmtId="4" fontId="46" fillId="6" borderId="4" xfId="6" applyNumberFormat="1" applyFont="1" applyFill="1" applyBorder="1"/>
    <xf numFmtId="2" fontId="44" fillId="6" borderId="4" xfId="6" applyNumberFormat="1" applyFont="1" applyFill="1" applyBorder="1" applyAlignment="1">
      <alignment horizontal="center"/>
    </xf>
    <xf numFmtId="4" fontId="44" fillId="6" borderId="4" xfId="6" applyNumberFormat="1" applyFont="1" applyFill="1" applyBorder="1" applyAlignment="1">
      <alignment horizontal="center"/>
    </xf>
    <xf numFmtId="0" fontId="46" fillId="0" borderId="3" xfId="27" applyFont="1" applyBorder="1" applyAlignment="1">
      <alignment vertical="center" wrapText="1"/>
    </xf>
    <xf numFmtId="0" fontId="44" fillId="0" borderId="0" xfId="10" applyFont="1" applyBorder="1" applyAlignment="1">
      <alignment horizontal="center"/>
    </xf>
    <xf numFmtId="4" fontId="44" fillId="0" borderId="0" xfId="27" applyNumberFormat="1" applyFont="1" applyBorder="1"/>
    <xf numFmtId="4" fontId="46" fillId="4" borderId="4" xfId="27" applyNumberFormat="1" applyFont="1" applyFill="1" applyBorder="1" applyAlignment="1">
      <alignment horizontal="center" vertical="center" wrapText="1"/>
    </xf>
    <xf numFmtId="0" fontId="46" fillId="4" borderId="4" xfId="27" applyFont="1" applyFill="1" applyBorder="1" applyAlignment="1">
      <alignment horizontal="center" vertical="center" wrapText="1"/>
    </xf>
    <xf numFmtId="4" fontId="46" fillId="0" borderId="4" xfId="27" applyNumberFormat="1" applyFont="1" applyBorder="1" applyAlignment="1">
      <alignment horizontal="center" vertical="center" wrapText="1"/>
    </xf>
    <xf numFmtId="4" fontId="46" fillId="0" borderId="4" xfId="27" applyNumberFormat="1" applyFont="1" applyBorder="1"/>
    <xf numFmtId="4" fontId="44" fillId="0" borderId="4" xfId="27" applyNumberFormat="1" applyFont="1" applyBorder="1"/>
    <xf numFmtId="0" fontId="46" fillId="0" borderId="0" xfId="27" applyFont="1" applyAlignment="1">
      <alignment horizontal="center"/>
    </xf>
    <xf numFmtId="0" fontId="46" fillId="0" borderId="0" xfId="27" applyFont="1" applyAlignment="1">
      <alignment wrapText="1"/>
    </xf>
    <xf numFmtId="4" fontId="46" fillId="0" borderId="0" xfId="27" applyNumberFormat="1" applyFont="1"/>
  </cellXfs>
  <cellStyles count="44">
    <cellStyle name="Normalny" xfId="0" builtinId="0"/>
    <cellStyle name="Normalny 10" xfId="27"/>
    <cellStyle name="Normalny 2" xfId="2"/>
    <cellStyle name="Normalny 3" xfId="1"/>
    <cellStyle name="Normalny 4" xfId="3"/>
    <cellStyle name="Normalny 4 2" xfId="7"/>
    <cellStyle name="Normalny 4 2 2" xfId="13"/>
    <cellStyle name="Normalny 4 2 2 2" xfId="35"/>
    <cellStyle name="Normalny 4 2 3" xfId="19"/>
    <cellStyle name="Normalny 4 2 3 2" xfId="41"/>
    <cellStyle name="Normalny 4 2 4" xfId="29"/>
    <cellStyle name="Normalny 4 2 5" xfId="33"/>
    <cellStyle name="Normalny 4 3" xfId="5"/>
    <cellStyle name="Normalny 4 3 2" xfId="6"/>
    <cellStyle name="Normalny 4 3 2 2" xfId="10"/>
    <cellStyle name="Normalny 4 3 2 2 2" xfId="17"/>
    <cellStyle name="Normalny 4 3 2 2 2 2" xfId="39"/>
    <cellStyle name="Normalny 4 3 2 3" xfId="12"/>
    <cellStyle name="Normalny 4 3 2 3 2" xfId="25"/>
    <cellStyle name="Normalny 4 3 2 3 2 2" xfId="43"/>
    <cellStyle name="Normalny 4 3 2 3 3" xfId="34"/>
    <cellStyle name="Normalny 4 3 2 4" xfId="18"/>
    <cellStyle name="Normalny 4 3 2 4 2" xfId="26"/>
    <cellStyle name="Normalny 4 3 2 4 3" xfId="40"/>
    <cellStyle name="Normalny 4 3 2 5" xfId="20"/>
    <cellStyle name="Normalny 4 3 2 5 2" xfId="22"/>
    <cellStyle name="Normalny 4 3 2 5 3" xfId="23"/>
    <cellStyle name="Normalny 4 3 2 5 4" xfId="42"/>
    <cellStyle name="Normalny 4 3 2 6" xfId="28"/>
    <cellStyle name="Normalny 4 3 2 7" xfId="32"/>
    <cellStyle name="Normalny 4 3 3" xfId="16"/>
    <cellStyle name="Normalny 4 3 3 2" xfId="38"/>
    <cellStyle name="Normalny 4 3 4" xfId="31"/>
    <cellStyle name="Normalny 5" xfId="4"/>
    <cellStyle name="Normalny 5 2" xfId="8"/>
    <cellStyle name="Normalny 5 3" xfId="14"/>
    <cellStyle name="Normalny 5 3 2" xfId="36"/>
    <cellStyle name="Normalny 5 4" xfId="30"/>
    <cellStyle name="Normalny 6" xfId="9"/>
    <cellStyle name="Normalny 7" xfId="11"/>
    <cellStyle name="Normalny 7 2" xfId="15"/>
    <cellStyle name="Normalny 7 2 2" xfId="37"/>
    <cellStyle name="Normalny 8" xfId="21"/>
    <cellStyle name="Normalny 9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roclaw_Drobnera_WD01\projekt_wykonawczy\baza_ruch_plikow\otrzymane\drogi\otrzymane%20PW_KI_PR\Kosztorysy\WD01_Drobnera_kosztorys%20inwestorski_IV%20kw%202024%20EO_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roclaw_Drobnera_WD01\projekt_wykonawczy\baza_ruch_plikow\otrzymane\drogi\otrzymane%20PW_KI_PR\Kosztorysy\WD01_Drobnera_kosztorys%20inwestorski_IV%20kw%202024_Z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roclaw_Drobnera_WD01\KI_PR_ST\kosztorysy\20240430\Drobnera_kosztorys%20inwestorski_IV%20kw%20202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a/Pulpit/MATERIALY%20PRZETARGOWE/AOW/Dokumentacja%20przetargowa/przedmiary/Stanis&#322;aw%20Seidel/INWEST%20zbiorcze%20AOW%20IIB%20100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roclaw_Drobnera_WD01\KI_PR_ST\kosztorysy\branzowe\6_KI_KO_zakres_Gmina-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ZK"/>
      <sheetName val="01_Wymagania ogolne"/>
      <sheetName val="02_DROGI"/>
      <sheetName val="03_TORY"/>
      <sheetName val="4_GAZ_Gmina"/>
      <sheetName val="5_WODA_Gmina"/>
      <sheetName val="6_KO_Gmina"/>
      <sheetName val="8_KOLIZJE SN i nN "/>
      <sheetName val="7_KD_Gmina"/>
      <sheetName val="10_OŚWIETLENIE"/>
      <sheetName val="11_TRAKCJA"/>
      <sheetName val="12_TEL KOLIZJE"/>
      <sheetName val="13_MKT_KSU"/>
      <sheetName val="14_ORGANIZACJA RUCHU"/>
      <sheetName val="15_Zieleń wycinka i zabezpiecze"/>
      <sheetName val="16_Naszadzenia zieleni"/>
      <sheetName val="17_ORGANIZACJA RUCHU ZASTEPCZEG"/>
      <sheetName val="18_KD_MPWiK"/>
      <sheetName val="19_KO_MPWiK"/>
      <sheetName val="20_WODA_MPWiK"/>
      <sheetName val="21_GAZ_MPWiK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ZK"/>
      <sheetName val="01_Wymagania ogolne"/>
      <sheetName val="02_DROGI"/>
      <sheetName val="03_TORY"/>
      <sheetName val="4_GAZ_Gmina"/>
      <sheetName val="5_WODA_Gmina"/>
      <sheetName val="6_KO_Gmina"/>
      <sheetName val="8_KOLIZJE SN i nN "/>
      <sheetName val="7_KD_Gmina"/>
      <sheetName val="10_OŚWIETLENIE"/>
      <sheetName val="11_TRAKCJA"/>
      <sheetName val="12_TEL KOLIZJE"/>
      <sheetName val="13_MKT_KSU"/>
      <sheetName val="14_ORGANIZACJA RUCHU"/>
      <sheetName val="15_Zieleń wycinka i zabezpiecze"/>
      <sheetName val="16_Naszadzenia zieleni"/>
      <sheetName val="17_ORGANIZACJA RUCHU ZASTEPCZEG"/>
      <sheetName val="18_KD_MPWiK"/>
      <sheetName val="19_KO_MPWiK"/>
      <sheetName val="20_WODA_MPWiK"/>
      <sheetName val="21_GAZ_MPWi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ZK"/>
      <sheetName val="01_Wymagania_ogolne2"/>
      <sheetName val="02_DROGI"/>
      <sheetName val="03_TORY"/>
      <sheetName val="4_GAZ_Gmina"/>
      <sheetName val="5_WODA_Gmina"/>
      <sheetName val="6_KO_Gmina"/>
      <sheetName val="8_KOLIZJE_SN_i_nN_2"/>
      <sheetName val="7_KD_Gmina"/>
      <sheetName val="10_OŚWIETLENIE"/>
      <sheetName val="11_TRAKCJA"/>
      <sheetName val="12_TEL_KOLIZJE2"/>
      <sheetName val="13_MKT_KSU"/>
      <sheetName val="14_ORGANIZACJA_RUCHU2"/>
      <sheetName val="15_Zieleń_wycinka_i_zabezpiecz2"/>
      <sheetName val="16_Naszadzenia_zieleni2"/>
      <sheetName val="17_ORGANIZACJA_RUCHU_ZASTEPCZE2"/>
      <sheetName val="18_KD_MPWiK"/>
      <sheetName val="19_KO_MPWiK"/>
      <sheetName val="20_WODA_MPWiK"/>
      <sheetName val="21_GAZ_MPWiK"/>
      <sheetName val="01_Wymagania_ogolne"/>
      <sheetName val="8_KOLIZJE_SN_i_nN_"/>
      <sheetName val="12_TEL_KOLIZJE"/>
      <sheetName val="14_ORGANIZACJA_RUCHU"/>
      <sheetName val="15_Zieleń_wycinka_i_zabezpiecze"/>
      <sheetName val="16_Naszadzenia_zieleni"/>
      <sheetName val="17_ORGANIZACJA_RUCHU_ZASTEPCZEG"/>
      <sheetName val="01_Wymagania_ogolne1"/>
      <sheetName val="8_KOLIZJE_SN_i_nN_1"/>
      <sheetName val="12_TEL_KOLIZJE1"/>
      <sheetName val="14_ORGANIZACJA_RUCHU1"/>
      <sheetName val="15_Zieleń_wycinka_i_zabezpiecz1"/>
      <sheetName val="16_Naszadzenia_zieleni1"/>
      <sheetName val="17_ORGANIZACJA_RUCHU_ZASTEPCZE1"/>
      <sheetName val="01_Wymagania ogolne"/>
      <sheetName val="8_KOLIZJE SN i nN "/>
      <sheetName val="12_TEL KOLIZJE"/>
      <sheetName val="14_ORGANIZACJA RUCHU"/>
      <sheetName val="15_Zieleń wycinka i zabezpiecze"/>
      <sheetName val="16_Naszadzenia zieleni"/>
      <sheetName val="17_ORGANIZACJA RUCHU ZASTEPCZEG"/>
      <sheetName val="01_Wymagania_ogolne5"/>
      <sheetName val="8_KOLIZJE_SN_i_nN_5"/>
      <sheetName val="12_TEL_KOLIZJE5"/>
      <sheetName val="14_ORGANIZACJA_RUCHU5"/>
      <sheetName val="15_Zieleń_wycinka_i_zabezpiecz5"/>
      <sheetName val="16_Naszadzenia_zieleni5"/>
      <sheetName val="17_ORGANIZACJA_RUCHU_ZASTEPCZE5"/>
      <sheetName val="01_Wymagania_ogolne3"/>
      <sheetName val="8_KOLIZJE_SN_i_nN_3"/>
      <sheetName val="12_TEL_KOLIZJE3"/>
      <sheetName val="14_ORGANIZACJA_RUCHU3"/>
      <sheetName val="15_Zieleń_wycinka_i_zabezpiecz3"/>
      <sheetName val="16_Naszadzenia_zieleni3"/>
      <sheetName val="17_ORGANIZACJA_RUCHU_ZASTEPCZE3"/>
      <sheetName val="01_Wymagania_ogolne4"/>
      <sheetName val="8_KOLIZJE_SN_i_nN_4"/>
      <sheetName val="12_TEL_KOLIZJE4"/>
      <sheetName val="14_ORGANIZACJA_RUCHU4"/>
      <sheetName val="15_Zieleń_wycinka_i_zabezpiecz4"/>
      <sheetName val="16_Naszadzenia_zieleni4"/>
      <sheetName val="17_ORGANIZACJA_RUCHU_ZASTEPCZE4"/>
      <sheetName val="01_Wymagania_ogolne6"/>
      <sheetName val="8_KOLIZJE_SN_i_nN_6"/>
      <sheetName val="12_TEL_KOLIZJE6"/>
      <sheetName val="14_ORGANIZACJA_RUCHU6"/>
      <sheetName val="15_Zieleń_wycinka_i_zabezpiecz6"/>
      <sheetName val="16_Naszadzenia_zieleni6"/>
      <sheetName val="17_ORGANIZACJA_RUCHU_ZASTEPCZE6"/>
      <sheetName val="01_Wymagania_ogolne7"/>
      <sheetName val="8_KOLIZJE_SN_i_nN_7"/>
      <sheetName val="12_TEL_KOLIZJE7"/>
      <sheetName val="14_ORGANIZACJA_RUCHU7"/>
      <sheetName val="15_Zieleń_wycinka_i_zabezpiecz7"/>
      <sheetName val="16_Naszadzenia_zieleni7"/>
      <sheetName val="17_ORGANIZACJA_RUCHU_ZASTEPCZE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 20"/>
      <sheetName val="AOW IIB  zbiorcze"/>
      <sheetName val="WA 17"/>
      <sheetName val="WA 18"/>
      <sheetName val="SO 18.1"/>
      <sheetName val="WA 19"/>
      <sheetName val="WA 22"/>
      <sheetName val="WA 22A"/>
      <sheetName val="WA 23"/>
      <sheetName val="WA 24"/>
      <sheetName val="WA 24bis"/>
      <sheetName val="MA 25"/>
      <sheetName val="WA 25_2"/>
      <sheetName val="MA 26"/>
      <sheetName val="WA 27"/>
      <sheetName val="WA 28"/>
      <sheetName val="WD_A"/>
      <sheetName val="KZ_B"/>
      <sheetName val="MD_C"/>
      <sheetName val="MD_D"/>
      <sheetName val="WN-1 S-8"/>
      <sheetName val="WA_20"/>
      <sheetName val="AOW_IIB__zbiorcze"/>
      <sheetName val="WA_17"/>
      <sheetName val="WA_18"/>
      <sheetName val="SO_18_1"/>
      <sheetName val="WA_19"/>
      <sheetName val="WA_22"/>
      <sheetName val="WA_22A"/>
      <sheetName val="WA_23"/>
      <sheetName val="WA_24"/>
      <sheetName val="WA_24bis"/>
      <sheetName val="MA_25"/>
      <sheetName val="WA_25_2"/>
      <sheetName val="MA_26"/>
      <sheetName val="WA_27"/>
      <sheetName val="WA_28"/>
      <sheetName val="WN-1_S-8"/>
      <sheetName val="WA_204"/>
      <sheetName val="AOW_IIB__zbiorcze4"/>
      <sheetName val="WA_174"/>
      <sheetName val="WA_184"/>
      <sheetName val="SO_18_14"/>
      <sheetName val="WA_194"/>
      <sheetName val="WA_224"/>
      <sheetName val="WA_22A4"/>
      <sheetName val="WA_234"/>
      <sheetName val="WA_244"/>
      <sheetName val="WA_24bis4"/>
      <sheetName val="MA_254"/>
      <sheetName val="WA_25_24"/>
      <sheetName val="MA_264"/>
      <sheetName val="WA_274"/>
      <sheetName val="WA_284"/>
      <sheetName val="WN-1_S-84"/>
      <sheetName val="WA_203"/>
      <sheetName val="AOW_IIB__zbiorcze3"/>
      <sheetName val="WA_173"/>
      <sheetName val="WA_183"/>
      <sheetName val="SO_18_13"/>
      <sheetName val="WA_193"/>
      <sheetName val="WA_223"/>
      <sheetName val="WA_22A3"/>
      <sheetName val="WA_233"/>
      <sheetName val="WA_243"/>
      <sheetName val="WA_24bis3"/>
      <sheetName val="MA_253"/>
      <sheetName val="WA_25_23"/>
      <sheetName val="MA_263"/>
      <sheetName val="WA_273"/>
      <sheetName val="WA_283"/>
      <sheetName val="WN-1_S-83"/>
      <sheetName val="WA_201"/>
      <sheetName val="AOW_IIB__zbiorcze1"/>
      <sheetName val="WA_171"/>
      <sheetName val="WA_181"/>
      <sheetName val="SO_18_11"/>
      <sheetName val="WA_191"/>
      <sheetName val="WA_221"/>
      <sheetName val="WA_22A1"/>
      <sheetName val="WA_231"/>
      <sheetName val="WA_241"/>
      <sheetName val="WA_24bis1"/>
      <sheetName val="MA_251"/>
      <sheetName val="WA_25_21"/>
      <sheetName val="MA_261"/>
      <sheetName val="WA_271"/>
      <sheetName val="WA_281"/>
      <sheetName val="WN-1_S-81"/>
      <sheetName val="WA_202"/>
      <sheetName val="AOW_IIB__zbiorcze2"/>
      <sheetName val="WA_172"/>
      <sheetName val="WA_182"/>
      <sheetName val="SO_18_12"/>
      <sheetName val="WA_192"/>
      <sheetName val="WA_222"/>
      <sheetName val="WA_22A2"/>
      <sheetName val="WA_232"/>
      <sheetName val="WA_242"/>
      <sheetName val="WA_24bis2"/>
      <sheetName val="MA_252"/>
      <sheetName val="WA_25_22"/>
      <sheetName val="MA_262"/>
      <sheetName val="WA_272"/>
      <sheetName val="WA_282"/>
      <sheetName val="WN-1_S-82"/>
      <sheetName val="WA_207"/>
      <sheetName val="AOW_IIB__zbiorcze7"/>
      <sheetName val="WA_177"/>
      <sheetName val="WA_187"/>
      <sheetName val="SO_18_17"/>
      <sheetName val="WA_197"/>
      <sheetName val="WA_227"/>
      <sheetName val="WA_22A7"/>
      <sheetName val="WA_237"/>
      <sheetName val="WA_247"/>
      <sheetName val="WA_24bis7"/>
      <sheetName val="MA_257"/>
      <sheetName val="WA_25_27"/>
      <sheetName val="MA_267"/>
      <sheetName val="WA_277"/>
      <sheetName val="WA_287"/>
      <sheetName val="WN-1_S-87"/>
      <sheetName val="WA_205"/>
      <sheetName val="AOW_IIB__zbiorcze5"/>
      <sheetName val="WA_175"/>
      <sheetName val="WA_185"/>
      <sheetName val="SO_18_15"/>
      <sheetName val="WA_195"/>
      <sheetName val="WA_225"/>
      <sheetName val="WA_22A5"/>
      <sheetName val="WA_235"/>
      <sheetName val="WA_245"/>
      <sheetName val="WA_24bis5"/>
      <sheetName val="MA_255"/>
      <sheetName val="WA_25_25"/>
      <sheetName val="MA_265"/>
      <sheetName val="WA_275"/>
      <sheetName val="WA_285"/>
      <sheetName val="WN-1_S-85"/>
      <sheetName val="WA_206"/>
      <sheetName val="AOW_IIB__zbiorcze6"/>
      <sheetName val="WA_176"/>
      <sheetName val="WA_186"/>
      <sheetName val="SO_18_16"/>
      <sheetName val="WA_196"/>
      <sheetName val="WA_226"/>
      <sheetName val="WA_22A6"/>
      <sheetName val="WA_236"/>
      <sheetName val="WA_246"/>
      <sheetName val="WA_24bis6"/>
      <sheetName val="MA_256"/>
      <sheetName val="WA_25_26"/>
      <sheetName val="MA_266"/>
      <sheetName val="WA_276"/>
      <sheetName val="WA_286"/>
      <sheetName val="WN-1_S-86"/>
      <sheetName val="WA_2010"/>
      <sheetName val="AOW_IIB__zbiorcze10"/>
      <sheetName val="WA_1710"/>
      <sheetName val="WA_1810"/>
      <sheetName val="SO_18_110"/>
      <sheetName val="WA_1910"/>
      <sheetName val="WA_2210"/>
      <sheetName val="WA_22A10"/>
      <sheetName val="WA_2310"/>
      <sheetName val="WA_2410"/>
      <sheetName val="WA_24bis10"/>
      <sheetName val="MA_2510"/>
      <sheetName val="WA_25_210"/>
      <sheetName val="MA_2610"/>
      <sheetName val="WA_2710"/>
      <sheetName val="WA_2810"/>
      <sheetName val="WN-1_S-810"/>
      <sheetName val="WA_208"/>
      <sheetName val="AOW_IIB__zbiorcze8"/>
      <sheetName val="WA_178"/>
      <sheetName val="WA_188"/>
      <sheetName val="SO_18_18"/>
      <sheetName val="WA_198"/>
      <sheetName val="WA_228"/>
      <sheetName val="WA_22A8"/>
      <sheetName val="WA_238"/>
      <sheetName val="WA_248"/>
      <sheetName val="WA_24bis8"/>
      <sheetName val="MA_258"/>
      <sheetName val="WA_25_28"/>
      <sheetName val="MA_268"/>
      <sheetName val="WA_278"/>
      <sheetName val="WA_288"/>
      <sheetName val="WN-1_S-88"/>
      <sheetName val="WA_209"/>
      <sheetName val="AOW_IIB__zbiorcze9"/>
      <sheetName val="WA_179"/>
      <sheetName val="WA_189"/>
      <sheetName val="SO_18_19"/>
      <sheetName val="WA_199"/>
      <sheetName val="WA_229"/>
      <sheetName val="WA_22A9"/>
      <sheetName val="WA_239"/>
      <sheetName val="WA_249"/>
      <sheetName val="WA_24bis9"/>
      <sheetName val="MA_259"/>
      <sheetName val="WA_25_29"/>
      <sheetName val="MA_269"/>
      <sheetName val="WA_279"/>
      <sheetName val="WA_289"/>
      <sheetName val="WN-1_S-89"/>
      <sheetName val="WA_2011"/>
      <sheetName val="AOW_IIB__zbiorcze11"/>
      <sheetName val="WA_1711"/>
      <sheetName val="WA_1811"/>
      <sheetName val="SO_18_111"/>
      <sheetName val="WA_1911"/>
      <sheetName val="WA_2211"/>
      <sheetName val="WA_22A11"/>
      <sheetName val="WA_2311"/>
      <sheetName val="WA_2411"/>
      <sheetName val="WA_24bis11"/>
      <sheetName val="MA_2511"/>
      <sheetName val="WA_25_211"/>
      <sheetName val="MA_2611"/>
      <sheetName val="WA_2711"/>
      <sheetName val="WA_2811"/>
      <sheetName val="WN-1_S-811"/>
    </sheetNames>
    <sheetDataSet>
      <sheetData sheetId="0">
        <row r="51">
          <cell r="E51">
            <v>12512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 refreshError="1"/>
      <sheetData sheetId="21">
        <row r="51">
          <cell r="E51">
            <v>12512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51">
          <cell r="E51">
            <v>12512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>
        <row r="51">
          <cell r="E51">
            <v>12512</v>
          </cell>
        </row>
      </sheetData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>
        <row r="51">
          <cell r="E51">
            <v>12512</v>
          </cell>
        </row>
      </sheetData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>
        <row r="51">
          <cell r="E51">
            <v>12512</v>
          </cell>
        </row>
      </sheetData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>
        <row r="51">
          <cell r="E51">
            <v>12512</v>
          </cell>
        </row>
      </sheetData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>
        <row r="51">
          <cell r="E51">
            <v>12512</v>
          </cell>
        </row>
      </sheetData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>
        <row r="51">
          <cell r="E51">
            <v>12512</v>
          </cell>
        </row>
      </sheetData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>
        <row r="51">
          <cell r="E51">
            <v>12512</v>
          </cell>
        </row>
      </sheetData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51">
          <cell r="E51">
            <v>12512</v>
          </cell>
        </row>
      </sheetData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>
        <row r="51">
          <cell r="E51">
            <v>12512</v>
          </cell>
        </row>
      </sheetData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>
        <row r="51">
          <cell r="E51">
            <v>12512</v>
          </cell>
        </row>
      </sheetData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BIORCZE"/>
      <sheetName val="ROBOTY ZIEMNE KANAŁY"/>
      <sheetName val="KANAŁY I KSZTAŁTKI"/>
      <sheetName val="ROBOTY ZIEMNE STUDNIE"/>
      <sheetName val="STUDNIE"/>
    </sheetNames>
    <sheetDataSet>
      <sheetData sheetId="0" refreshError="1"/>
      <sheetData sheetId="1" refreshError="1"/>
      <sheetData sheetId="2" refreshError="1"/>
      <sheetData sheetId="3" refreshError="1">
        <row r="7">
          <cell r="D7">
            <v>86.25</v>
          </cell>
        </row>
        <row r="9">
          <cell r="D9">
            <v>138</v>
          </cell>
        </row>
        <row r="13">
          <cell r="D13">
            <v>64.988219999999998</v>
          </cell>
        </row>
      </sheetData>
      <sheetData sheetId="4" refreshError="1">
        <row r="7">
          <cell r="D7">
            <v>6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K241"/>
  <sheetViews>
    <sheetView view="pageBreakPreview" topLeftCell="A223" zoomScale="115" zoomScaleNormal="100" zoomScaleSheetLayoutView="115" workbookViewId="0">
      <selection sqref="A1:G241"/>
    </sheetView>
  </sheetViews>
  <sheetFormatPr defaultColWidth="3.5" defaultRowHeight="15"/>
  <cols>
    <col min="1" max="1" width="4.5" style="57" customWidth="1"/>
    <col min="2" max="2" width="11.5" style="58" customWidth="1"/>
    <col min="3" max="3" width="55.625" style="59" customWidth="1"/>
    <col min="4" max="4" width="9.625" style="57" customWidth="1"/>
    <col min="5" max="5" width="9.625" style="60" customWidth="1"/>
    <col min="6" max="6" width="9.625" style="57" customWidth="1"/>
    <col min="7" max="7" width="13" style="60" customWidth="1"/>
    <col min="8" max="8" width="8.5" style="1" customWidth="1"/>
    <col min="9" max="9" width="6" style="1" customWidth="1"/>
    <col min="10" max="11" width="3.5" style="1"/>
    <col min="12" max="12" width="6.125" style="1" customWidth="1"/>
    <col min="13" max="16384" width="3.5" style="1"/>
  </cols>
  <sheetData>
    <row r="1" spans="1:7" s="13" customFormat="1" ht="15.75">
      <c r="A1" s="509" t="s">
        <v>1276</v>
      </c>
      <c r="B1" s="509"/>
      <c r="C1" s="509"/>
      <c r="D1" s="509"/>
      <c r="E1" s="509"/>
      <c r="F1" s="98"/>
      <c r="G1" s="98"/>
    </row>
    <row r="2" spans="1:7">
      <c r="A2" s="508" t="s">
        <v>1223</v>
      </c>
      <c r="B2" s="508"/>
      <c r="C2" s="508"/>
      <c r="D2" s="508"/>
      <c r="E2" s="508"/>
      <c r="F2" s="96"/>
      <c r="G2" s="96"/>
    </row>
    <row r="3" spans="1:7">
      <c r="A3" s="97"/>
      <c r="B3" s="99"/>
      <c r="C3" s="100"/>
      <c r="D3" s="101"/>
      <c r="E3" s="102"/>
      <c r="F3" s="101"/>
      <c r="G3" s="102"/>
    </row>
    <row r="4" spans="1:7" s="3" customFormat="1" ht="15" customHeight="1">
      <c r="A4" s="65" t="s">
        <v>12</v>
      </c>
      <c r="B4" s="65" t="s">
        <v>13</v>
      </c>
      <c r="C4" s="65" t="s">
        <v>14</v>
      </c>
      <c r="D4" s="65" t="s">
        <v>15</v>
      </c>
      <c r="E4" s="65" t="s">
        <v>0</v>
      </c>
      <c r="F4" s="65" t="s">
        <v>1232</v>
      </c>
      <c r="G4" s="65" t="s">
        <v>1233</v>
      </c>
    </row>
    <row r="5" spans="1:7" s="3" customFormat="1">
      <c r="A5" s="65">
        <v>1</v>
      </c>
      <c r="B5" s="65">
        <v>2</v>
      </c>
      <c r="C5" s="65">
        <v>3</v>
      </c>
      <c r="D5" s="65">
        <v>4</v>
      </c>
      <c r="E5" s="65">
        <v>5</v>
      </c>
      <c r="F5" s="65">
        <v>6</v>
      </c>
      <c r="G5" s="65">
        <v>7</v>
      </c>
    </row>
    <row r="6" spans="1:7" s="4" customFormat="1" ht="14.25" customHeight="1">
      <c r="A6" s="82">
        <v>1</v>
      </c>
      <c r="B6" s="83"/>
      <c r="C6" s="88" t="s">
        <v>1256</v>
      </c>
      <c r="D6" s="83"/>
      <c r="E6" s="84"/>
      <c r="F6" s="83"/>
      <c r="G6" s="84"/>
    </row>
    <row r="7" spans="1:7" s="4" customFormat="1" ht="14.25" customHeight="1">
      <c r="A7" s="65"/>
      <c r="B7" s="65"/>
      <c r="C7" s="72" t="s">
        <v>520</v>
      </c>
      <c r="D7" s="65"/>
      <c r="E7" s="66"/>
      <c r="F7" s="65"/>
      <c r="G7" s="66"/>
    </row>
    <row r="8" spans="1:7" s="4" customFormat="1" ht="14.25" customHeight="1">
      <c r="A8" s="67">
        <v>1</v>
      </c>
      <c r="B8" s="67" t="s">
        <v>578</v>
      </c>
      <c r="C8" s="68" t="s">
        <v>545</v>
      </c>
      <c r="D8" s="67" t="s">
        <v>1230</v>
      </c>
      <c r="E8" s="69">
        <f>96.5+0.5*(E129+E138+E147)</f>
        <v>155.94999999999999</v>
      </c>
      <c r="F8" s="67"/>
      <c r="G8" s="69">
        <f>ROUND(E8*F8,2)</f>
        <v>0</v>
      </c>
    </row>
    <row r="9" spans="1:7" s="4" customFormat="1" ht="14.25" customHeight="1">
      <c r="A9" s="67">
        <v>2</v>
      </c>
      <c r="B9" s="67" t="s">
        <v>578</v>
      </c>
      <c r="C9" s="68" t="s">
        <v>521</v>
      </c>
      <c r="D9" s="67" t="s">
        <v>1230</v>
      </c>
      <c r="E9" s="69">
        <f>E8</f>
        <v>155.94999999999999</v>
      </c>
      <c r="F9" s="67"/>
      <c r="G9" s="69">
        <f t="shared" ref="G9:G72" si="0">ROUND(E9*F9,2)</f>
        <v>0</v>
      </c>
    </row>
    <row r="10" spans="1:7" s="4" customFormat="1" ht="14.25" customHeight="1">
      <c r="A10" s="85"/>
      <c r="B10" s="85"/>
      <c r="C10" s="89" t="s">
        <v>1242</v>
      </c>
      <c r="D10" s="85"/>
      <c r="E10" s="86"/>
      <c r="F10" s="85"/>
      <c r="G10" s="69"/>
    </row>
    <row r="11" spans="1:7" s="4" customFormat="1" ht="30">
      <c r="A11" s="67">
        <f>A9+1</f>
        <v>3</v>
      </c>
      <c r="B11" s="67" t="s">
        <v>18</v>
      </c>
      <c r="C11" s="68" t="s">
        <v>547</v>
      </c>
      <c r="D11" s="67" t="s">
        <v>1230</v>
      </c>
      <c r="E11" s="69">
        <f>1055.3+1390.5</f>
        <v>2445.8000000000002</v>
      </c>
      <c r="F11" s="67"/>
      <c r="G11" s="69">
        <f t="shared" si="0"/>
        <v>0</v>
      </c>
    </row>
    <row r="12" spans="1:7" s="4" customFormat="1" ht="30">
      <c r="A12" s="67">
        <f>A11+1</f>
        <v>4</v>
      </c>
      <c r="B12" s="67" t="s">
        <v>18</v>
      </c>
      <c r="C12" s="68" t="s">
        <v>548</v>
      </c>
      <c r="D12" s="67" t="s">
        <v>1230</v>
      </c>
      <c r="E12" s="69">
        <f>500.5+20.35</f>
        <v>520.85</v>
      </c>
      <c r="F12" s="67"/>
      <c r="G12" s="69">
        <f t="shared" si="0"/>
        <v>0</v>
      </c>
    </row>
    <row r="13" spans="1:7" s="4" customFormat="1" ht="30">
      <c r="A13" s="67">
        <f t="shared" ref="A13:A20" si="1">A12+1</f>
        <v>5</v>
      </c>
      <c r="B13" s="67" t="s">
        <v>18</v>
      </c>
      <c r="C13" s="68" t="s">
        <v>559</v>
      </c>
      <c r="D13" s="67" t="s">
        <v>1230</v>
      </c>
      <c r="E13" s="69">
        <v>622.20000000000005</v>
      </c>
      <c r="F13" s="67"/>
      <c r="G13" s="69">
        <f t="shared" si="0"/>
        <v>0</v>
      </c>
    </row>
    <row r="14" spans="1:7" s="4" customFormat="1" ht="30">
      <c r="A14" s="67">
        <f t="shared" si="1"/>
        <v>6</v>
      </c>
      <c r="B14" s="67" t="s">
        <v>18</v>
      </c>
      <c r="C14" s="68" t="s">
        <v>549</v>
      </c>
      <c r="D14" s="67" t="s">
        <v>1230</v>
      </c>
      <c r="E14" s="69">
        <v>900.9</v>
      </c>
      <c r="F14" s="67"/>
      <c r="G14" s="69">
        <f t="shared" si="0"/>
        <v>0</v>
      </c>
    </row>
    <row r="15" spans="1:7" s="4" customFormat="1" ht="17.25">
      <c r="A15" s="67">
        <f t="shared" si="1"/>
        <v>7</v>
      </c>
      <c r="B15" s="67" t="s">
        <v>18</v>
      </c>
      <c r="C15" s="68" t="s">
        <v>560</v>
      </c>
      <c r="D15" s="67" t="s">
        <v>1230</v>
      </c>
      <c r="E15" s="69">
        <f>1055.3</f>
        <v>1055.3</v>
      </c>
      <c r="F15" s="67"/>
      <c r="G15" s="69">
        <f t="shared" si="0"/>
        <v>0</v>
      </c>
    </row>
    <row r="16" spans="1:7" s="4" customFormat="1" ht="17.25">
      <c r="A16" s="67">
        <f t="shared" si="1"/>
        <v>8</v>
      </c>
      <c r="B16" s="67" t="s">
        <v>18</v>
      </c>
      <c r="C16" s="68" t="s">
        <v>639</v>
      </c>
      <c r="D16" s="67" t="s">
        <v>1230</v>
      </c>
      <c r="E16" s="69">
        <f>E12</f>
        <v>520.85</v>
      </c>
      <c r="F16" s="67"/>
      <c r="G16" s="69">
        <f t="shared" si="0"/>
        <v>0</v>
      </c>
    </row>
    <row r="17" spans="1:7" s="4" customFormat="1" ht="17.25">
      <c r="A17" s="67">
        <f t="shared" si="1"/>
        <v>9</v>
      </c>
      <c r="B17" s="67" t="s">
        <v>18</v>
      </c>
      <c r="C17" s="68" t="s">
        <v>640</v>
      </c>
      <c r="D17" s="67" t="s">
        <v>1230</v>
      </c>
      <c r="E17" s="69">
        <v>1390.5</v>
      </c>
      <c r="F17" s="67"/>
      <c r="G17" s="69">
        <f t="shared" si="0"/>
        <v>0</v>
      </c>
    </row>
    <row r="18" spans="1:7" s="4" customFormat="1" ht="30">
      <c r="A18" s="67">
        <f t="shared" si="1"/>
        <v>10</v>
      </c>
      <c r="B18" s="67" t="s">
        <v>18</v>
      </c>
      <c r="C18" s="68" t="s">
        <v>641</v>
      </c>
      <c r="D18" s="67" t="s">
        <v>1230</v>
      </c>
      <c r="E18" s="69">
        <f>E15</f>
        <v>1055.3</v>
      </c>
      <c r="F18" s="67"/>
      <c r="G18" s="69">
        <f t="shared" si="0"/>
        <v>0</v>
      </c>
    </row>
    <row r="19" spans="1:7" s="4" customFormat="1" ht="30">
      <c r="A19" s="67">
        <f t="shared" si="1"/>
        <v>11</v>
      </c>
      <c r="B19" s="67" t="s">
        <v>18</v>
      </c>
      <c r="C19" s="68" t="s">
        <v>642</v>
      </c>
      <c r="D19" s="67" t="s">
        <v>1230</v>
      </c>
      <c r="E19" s="69">
        <f>E13</f>
        <v>622.20000000000005</v>
      </c>
      <c r="F19" s="67"/>
      <c r="G19" s="69">
        <f t="shared" si="0"/>
        <v>0</v>
      </c>
    </row>
    <row r="20" spans="1:7" s="4" customFormat="1" ht="30">
      <c r="A20" s="67">
        <f t="shared" si="1"/>
        <v>12</v>
      </c>
      <c r="B20" s="67" t="s">
        <v>18</v>
      </c>
      <c r="C20" s="68" t="s">
        <v>643</v>
      </c>
      <c r="D20" s="67" t="s">
        <v>1230</v>
      </c>
      <c r="E20" s="69">
        <f>E14</f>
        <v>900.9</v>
      </c>
      <c r="F20" s="67"/>
      <c r="G20" s="69">
        <f t="shared" si="0"/>
        <v>0</v>
      </c>
    </row>
    <row r="21" spans="1:7" s="4" customFormat="1">
      <c r="A21" s="85"/>
      <c r="B21" s="85"/>
      <c r="C21" s="89" t="s">
        <v>1243</v>
      </c>
      <c r="D21" s="85"/>
      <c r="E21" s="86"/>
      <c r="F21" s="85"/>
      <c r="G21" s="69"/>
    </row>
    <row r="22" spans="1:7" s="4" customFormat="1" ht="30">
      <c r="A22" s="67">
        <f>A20+1</f>
        <v>13</v>
      </c>
      <c r="B22" s="67" t="s">
        <v>18</v>
      </c>
      <c r="C22" s="68" t="s">
        <v>546</v>
      </c>
      <c r="D22" s="67" t="s">
        <v>1230</v>
      </c>
      <c r="E22" s="69">
        <v>1174.5999999999999</v>
      </c>
      <c r="F22" s="67"/>
      <c r="G22" s="69">
        <f t="shared" si="0"/>
        <v>0</v>
      </c>
    </row>
    <row r="23" spans="1:7" s="4" customFormat="1" ht="17.25">
      <c r="A23" s="67">
        <f t="shared" ref="A23:A83" si="2">A22+1</f>
        <v>14</v>
      </c>
      <c r="B23" s="67" t="s">
        <v>18</v>
      </c>
      <c r="C23" s="68" t="s">
        <v>644</v>
      </c>
      <c r="D23" s="67" t="s">
        <v>1230</v>
      </c>
      <c r="E23" s="69">
        <f>E22</f>
        <v>1174.5999999999999</v>
      </c>
      <c r="F23" s="67"/>
      <c r="G23" s="69">
        <f t="shared" si="0"/>
        <v>0</v>
      </c>
    </row>
    <row r="24" spans="1:7" s="4" customFormat="1" ht="17.25">
      <c r="A24" s="67">
        <f t="shared" si="2"/>
        <v>15</v>
      </c>
      <c r="B24" s="67" t="s">
        <v>18</v>
      </c>
      <c r="C24" s="68" t="s">
        <v>645</v>
      </c>
      <c r="D24" s="67" t="s">
        <v>1230</v>
      </c>
      <c r="E24" s="69">
        <f>E22</f>
        <v>1174.5999999999999</v>
      </c>
      <c r="F24" s="67"/>
      <c r="G24" s="69">
        <f t="shared" si="0"/>
        <v>0</v>
      </c>
    </row>
    <row r="25" spans="1:7" s="4" customFormat="1" ht="17.25">
      <c r="A25" s="67">
        <f t="shared" si="2"/>
        <v>16</v>
      </c>
      <c r="B25" s="67" t="s">
        <v>18</v>
      </c>
      <c r="C25" s="68" t="s">
        <v>644</v>
      </c>
      <c r="D25" s="67" t="s">
        <v>1230</v>
      </c>
      <c r="E25" s="69">
        <f>E22</f>
        <v>1174.5999999999999</v>
      </c>
      <c r="F25" s="67"/>
      <c r="G25" s="69">
        <f t="shared" si="0"/>
        <v>0</v>
      </c>
    </row>
    <row r="26" spans="1:7" s="4" customFormat="1">
      <c r="A26" s="85"/>
      <c r="B26" s="85"/>
      <c r="C26" s="89" t="s">
        <v>1244</v>
      </c>
      <c r="D26" s="85"/>
      <c r="E26" s="86"/>
      <c r="F26" s="85"/>
      <c r="G26" s="69"/>
    </row>
    <row r="27" spans="1:7" s="4" customFormat="1" ht="30">
      <c r="A27" s="67">
        <f>A25+1</f>
        <v>17</v>
      </c>
      <c r="B27" s="67" t="s">
        <v>18</v>
      </c>
      <c r="C27" s="68" t="s">
        <v>547</v>
      </c>
      <c r="D27" s="69" t="s">
        <v>1230</v>
      </c>
      <c r="E27" s="69">
        <v>33.049999999999997</v>
      </c>
      <c r="F27" s="69"/>
      <c r="G27" s="69">
        <f t="shared" si="0"/>
        <v>0</v>
      </c>
    </row>
    <row r="28" spans="1:7" s="4" customFormat="1" ht="30">
      <c r="A28" s="67">
        <f>A27+1</f>
        <v>18</v>
      </c>
      <c r="B28" s="67" t="s">
        <v>18</v>
      </c>
      <c r="C28" s="68" t="s">
        <v>559</v>
      </c>
      <c r="D28" s="69" t="s">
        <v>1230</v>
      </c>
      <c r="E28" s="69">
        <v>65.3</v>
      </c>
      <c r="F28" s="69"/>
      <c r="G28" s="69">
        <f t="shared" si="0"/>
        <v>0</v>
      </c>
    </row>
    <row r="29" spans="1:7" s="4" customFormat="1" ht="17.25">
      <c r="A29" s="67">
        <f t="shared" ref="A29:A31" si="3">A28+1</f>
        <v>19</v>
      </c>
      <c r="B29" s="67" t="s">
        <v>18</v>
      </c>
      <c r="C29" s="68" t="s">
        <v>560</v>
      </c>
      <c r="D29" s="67" t="s">
        <v>1230</v>
      </c>
      <c r="E29" s="69">
        <f>E27</f>
        <v>33.049999999999997</v>
      </c>
      <c r="F29" s="67"/>
      <c r="G29" s="69">
        <f t="shared" si="0"/>
        <v>0</v>
      </c>
    </row>
    <row r="30" spans="1:7" s="4" customFormat="1" ht="30">
      <c r="A30" s="67">
        <f t="shared" si="3"/>
        <v>20</v>
      </c>
      <c r="B30" s="67" t="s">
        <v>18</v>
      </c>
      <c r="C30" s="68" t="s">
        <v>641</v>
      </c>
      <c r="D30" s="67" t="s">
        <v>1230</v>
      </c>
      <c r="E30" s="69">
        <f>E27</f>
        <v>33.049999999999997</v>
      </c>
      <c r="F30" s="67"/>
      <c r="G30" s="69">
        <f t="shared" si="0"/>
        <v>0</v>
      </c>
    </row>
    <row r="31" spans="1:7" s="4" customFormat="1" ht="30">
      <c r="A31" s="67">
        <f t="shared" si="3"/>
        <v>21</v>
      </c>
      <c r="B31" s="67" t="s">
        <v>18</v>
      </c>
      <c r="C31" s="68" t="s">
        <v>642</v>
      </c>
      <c r="D31" s="67" t="s">
        <v>1230</v>
      </c>
      <c r="E31" s="69">
        <f>E28</f>
        <v>65.3</v>
      </c>
      <c r="F31" s="67"/>
      <c r="G31" s="69">
        <f t="shared" si="0"/>
        <v>0</v>
      </c>
    </row>
    <row r="32" spans="1:7" s="4" customFormat="1">
      <c r="A32" s="67"/>
      <c r="B32" s="67"/>
      <c r="C32" s="72" t="s">
        <v>1245</v>
      </c>
      <c r="D32" s="67"/>
      <c r="E32" s="69"/>
      <c r="F32" s="67"/>
      <c r="G32" s="69"/>
    </row>
    <row r="33" spans="1:7" s="4" customFormat="1" ht="30">
      <c r="A33" s="67">
        <f>A31+1</f>
        <v>22</v>
      </c>
      <c r="B33" s="67" t="s">
        <v>18</v>
      </c>
      <c r="C33" s="68" t="s">
        <v>646</v>
      </c>
      <c r="D33" s="67" t="s">
        <v>1230</v>
      </c>
      <c r="E33" s="69">
        <v>53.3</v>
      </c>
      <c r="F33" s="67"/>
      <c r="G33" s="69">
        <f t="shared" si="0"/>
        <v>0</v>
      </c>
    </row>
    <row r="34" spans="1:7" s="4" customFormat="1" ht="17.25">
      <c r="A34" s="67">
        <f>A33+1</f>
        <v>23</v>
      </c>
      <c r="B34" s="67" t="s">
        <v>18</v>
      </c>
      <c r="C34" s="68" t="s">
        <v>647</v>
      </c>
      <c r="D34" s="67" t="s">
        <v>1230</v>
      </c>
      <c r="E34" s="69">
        <f>E33</f>
        <v>53.3</v>
      </c>
      <c r="F34" s="67"/>
      <c r="G34" s="69">
        <f t="shared" si="0"/>
        <v>0</v>
      </c>
    </row>
    <row r="35" spans="1:7" s="4" customFormat="1">
      <c r="A35" s="67"/>
      <c r="B35" s="67"/>
      <c r="C35" s="72" t="s">
        <v>1246</v>
      </c>
      <c r="D35" s="67"/>
      <c r="E35" s="69"/>
      <c r="F35" s="67"/>
      <c r="G35" s="69"/>
    </row>
    <row r="36" spans="1:7" s="4" customFormat="1" ht="30">
      <c r="A36" s="67">
        <f>A34+1</f>
        <v>24</v>
      </c>
      <c r="B36" s="67" t="s">
        <v>18</v>
      </c>
      <c r="C36" s="68" t="s">
        <v>546</v>
      </c>
      <c r="D36" s="67" t="s">
        <v>1230</v>
      </c>
      <c r="E36" s="69">
        <v>474.6</v>
      </c>
      <c r="F36" s="67"/>
      <c r="G36" s="69">
        <f t="shared" si="0"/>
        <v>0</v>
      </c>
    </row>
    <row r="37" spans="1:7" s="4" customFormat="1" ht="17.25">
      <c r="A37" s="67">
        <f t="shared" si="2"/>
        <v>25</v>
      </c>
      <c r="B37" s="67" t="s">
        <v>18</v>
      </c>
      <c r="C37" s="68" t="s">
        <v>648</v>
      </c>
      <c r="D37" s="67" t="s">
        <v>1230</v>
      </c>
      <c r="E37" s="69">
        <f>E36</f>
        <v>474.6</v>
      </c>
      <c r="F37" s="67"/>
      <c r="G37" s="69">
        <f t="shared" si="0"/>
        <v>0</v>
      </c>
    </row>
    <row r="38" spans="1:7" s="4" customFormat="1">
      <c r="A38" s="67"/>
      <c r="B38" s="67"/>
      <c r="C38" s="72" t="s">
        <v>1247</v>
      </c>
      <c r="D38" s="67"/>
      <c r="E38" s="69"/>
      <c r="F38" s="67"/>
      <c r="G38" s="69"/>
    </row>
    <row r="39" spans="1:7" s="4" customFormat="1" ht="30">
      <c r="A39" s="67">
        <f>A37+1</f>
        <v>26</v>
      </c>
      <c r="B39" s="67" t="s">
        <v>18</v>
      </c>
      <c r="C39" s="68" t="s">
        <v>646</v>
      </c>
      <c r="D39" s="67" t="s">
        <v>1230</v>
      </c>
      <c r="E39" s="69">
        <v>200.4</v>
      </c>
      <c r="F39" s="67"/>
      <c r="G39" s="69">
        <f t="shared" si="0"/>
        <v>0</v>
      </c>
    </row>
    <row r="40" spans="1:7" s="4" customFormat="1" ht="17.25">
      <c r="A40" s="67">
        <f t="shared" si="2"/>
        <v>27</v>
      </c>
      <c r="B40" s="67" t="s">
        <v>18</v>
      </c>
      <c r="C40" s="68" t="s">
        <v>649</v>
      </c>
      <c r="D40" s="67" t="s">
        <v>1230</v>
      </c>
      <c r="E40" s="69">
        <f>E39</f>
        <v>200.4</v>
      </c>
      <c r="F40" s="67"/>
      <c r="G40" s="69">
        <f t="shared" si="0"/>
        <v>0</v>
      </c>
    </row>
    <row r="41" spans="1:7" s="4" customFormat="1">
      <c r="A41" s="67"/>
      <c r="B41" s="67"/>
      <c r="C41" s="72" t="s">
        <v>1248</v>
      </c>
      <c r="D41" s="67"/>
      <c r="E41" s="69"/>
      <c r="F41" s="67"/>
      <c r="G41" s="69"/>
    </row>
    <row r="42" spans="1:7" s="4" customFormat="1" ht="30">
      <c r="A42" s="67">
        <f>A40+1</f>
        <v>28</v>
      </c>
      <c r="B42" s="67" t="s">
        <v>18</v>
      </c>
      <c r="C42" s="68" t="s">
        <v>646</v>
      </c>
      <c r="D42" s="67" t="s">
        <v>1230</v>
      </c>
      <c r="E42" s="69">
        <v>30.2</v>
      </c>
      <c r="F42" s="67"/>
      <c r="G42" s="69">
        <f t="shared" si="0"/>
        <v>0</v>
      </c>
    </row>
    <row r="43" spans="1:7" s="4" customFormat="1" ht="32.25" customHeight="1">
      <c r="A43" s="67">
        <f>A42+1</f>
        <v>29</v>
      </c>
      <c r="B43" s="67" t="s">
        <v>18</v>
      </c>
      <c r="C43" s="68" t="s">
        <v>649</v>
      </c>
      <c r="D43" s="67" t="s">
        <v>1230</v>
      </c>
      <c r="E43" s="69">
        <f>E42</f>
        <v>30.2</v>
      </c>
      <c r="F43" s="67"/>
      <c r="G43" s="69">
        <f t="shared" si="0"/>
        <v>0</v>
      </c>
    </row>
    <row r="44" spans="1:7" s="4" customFormat="1" ht="23.25" customHeight="1">
      <c r="A44" s="67"/>
      <c r="B44" s="67"/>
      <c r="C44" s="72" t="s">
        <v>1249</v>
      </c>
      <c r="D44" s="67"/>
      <c r="E44" s="69"/>
      <c r="F44" s="67"/>
      <c r="G44" s="69"/>
    </row>
    <row r="45" spans="1:7" s="4" customFormat="1" ht="30">
      <c r="A45" s="67">
        <f>A43+1</f>
        <v>30</v>
      </c>
      <c r="B45" s="67" t="s">
        <v>18</v>
      </c>
      <c r="C45" s="68" t="s">
        <v>646</v>
      </c>
      <c r="D45" s="67" t="s">
        <v>1230</v>
      </c>
      <c r="E45" s="69">
        <v>207.6</v>
      </c>
      <c r="F45" s="67"/>
      <c r="G45" s="69">
        <f t="shared" si="0"/>
        <v>0</v>
      </c>
    </row>
    <row r="46" spans="1:7" s="4" customFormat="1" ht="17.25">
      <c r="A46" s="67">
        <f t="shared" si="2"/>
        <v>31</v>
      </c>
      <c r="B46" s="67" t="s">
        <v>18</v>
      </c>
      <c r="C46" s="68" t="s">
        <v>650</v>
      </c>
      <c r="D46" s="67" t="s">
        <v>1230</v>
      </c>
      <c r="E46" s="69">
        <f>E45</f>
        <v>207.6</v>
      </c>
      <c r="F46" s="67"/>
      <c r="G46" s="69">
        <f t="shared" si="0"/>
        <v>0</v>
      </c>
    </row>
    <row r="47" spans="1:7" s="4" customFormat="1">
      <c r="A47" s="67"/>
      <c r="B47" s="67"/>
      <c r="C47" s="72" t="s">
        <v>1250</v>
      </c>
      <c r="D47" s="67"/>
      <c r="E47" s="69"/>
      <c r="F47" s="67"/>
      <c r="G47" s="69"/>
    </row>
    <row r="48" spans="1:7" s="4" customFormat="1" ht="30">
      <c r="A48" s="67">
        <f>A46+1</f>
        <v>32</v>
      </c>
      <c r="B48" s="67" t="s">
        <v>18</v>
      </c>
      <c r="C48" s="68" t="s">
        <v>651</v>
      </c>
      <c r="D48" s="67" t="s">
        <v>1230</v>
      </c>
      <c r="E48" s="69">
        <f>35.4+2.3+39.8</f>
        <v>77.5</v>
      </c>
      <c r="F48" s="67"/>
      <c r="G48" s="69">
        <f t="shared" si="0"/>
        <v>0</v>
      </c>
    </row>
    <row r="49" spans="1:7" s="4" customFormat="1" ht="30">
      <c r="A49" s="67">
        <f t="shared" si="2"/>
        <v>33</v>
      </c>
      <c r="B49" s="67" t="s">
        <v>18</v>
      </c>
      <c r="C49" s="68" t="s">
        <v>652</v>
      </c>
      <c r="D49" s="67" t="s">
        <v>1230</v>
      </c>
      <c r="E49" s="69">
        <f>31.4+38.6</f>
        <v>70</v>
      </c>
      <c r="F49" s="67"/>
      <c r="G49" s="69">
        <f t="shared" si="0"/>
        <v>0</v>
      </c>
    </row>
    <row r="50" spans="1:7" s="4" customFormat="1" ht="17.25">
      <c r="A50" s="67">
        <f t="shared" si="2"/>
        <v>34</v>
      </c>
      <c r="B50" s="67" t="s">
        <v>18</v>
      </c>
      <c r="C50" s="68" t="s">
        <v>653</v>
      </c>
      <c r="D50" s="67" t="s">
        <v>1230</v>
      </c>
      <c r="E50" s="69">
        <f>E48</f>
        <v>77.5</v>
      </c>
      <c r="F50" s="67"/>
      <c r="G50" s="69">
        <f t="shared" si="0"/>
        <v>0</v>
      </c>
    </row>
    <row r="51" spans="1:7" s="4" customFormat="1" ht="30">
      <c r="A51" s="67">
        <f t="shared" si="2"/>
        <v>35</v>
      </c>
      <c r="B51" s="67" t="s">
        <v>18</v>
      </c>
      <c r="C51" s="68" t="s">
        <v>546</v>
      </c>
      <c r="D51" s="67" t="s">
        <v>1230</v>
      </c>
      <c r="E51" s="69">
        <v>168</v>
      </c>
      <c r="F51" s="67"/>
      <c r="G51" s="69">
        <f t="shared" si="0"/>
        <v>0</v>
      </c>
    </row>
    <row r="52" spans="1:7" s="4" customFormat="1" ht="30">
      <c r="A52" s="67">
        <f>A51+1</f>
        <v>36</v>
      </c>
      <c r="B52" s="67" t="s">
        <v>18</v>
      </c>
      <c r="C52" s="68" t="s">
        <v>654</v>
      </c>
      <c r="D52" s="67" t="s">
        <v>1230</v>
      </c>
      <c r="E52" s="69">
        <v>66</v>
      </c>
      <c r="F52" s="67"/>
      <c r="G52" s="69">
        <f t="shared" si="0"/>
        <v>0</v>
      </c>
    </row>
    <row r="53" spans="1:7" s="4" customFormat="1" ht="17.25">
      <c r="A53" s="67">
        <f t="shared" si="2"/>
        <v>37</v>
      </c>
      <c r="B53" s="67" t="s">
        <v>18</v>
      </c>
      <c r="C53" s="68" t="s">
        <v>655</v>
      </c>
      <c r="D53" s="67" t="s">
        <v>1230</v>
      </c>
      <c r="E53" s="69">
        <f>E49+E51+E52+E48</f>
        <v>381.5</v>
      </c>
      <c r="F53" s="67"/>
      <c r="G53" s="69">
        <f t="shared" si="0"/>
        <v>0</v>
      </c>
    </row>
    <row r="54" spans="1:7" s="4" customFormat="1" ht="30">
      <c r="A54" s="67">
        <f t="shared" si="2"/>
        <v>38</v>
      </c>
      <c r="B54" s="67" t="s">
        <v>18</v>
      </c>
      <c r="C54" s="68" t="s">
        <v>656</v>
      </c>
      <c r="D54" s="67" t="s">
        <v>1230</v>
      </c>
      <c r="E54" s="69">
        <f>E49+E51+E52</f>
        <v>304</v>
      </c>
      <c r="F54" s="67"/>
      <c r="G54" s="69">
        <f t="shared" si="0"/>
        <v>0</v>
      </c>
    </row>
    <row r="55" spans="1:7" s="4" customFormat="1">
      <c r="A55" s="67"/>
      <c r="B55" s="67"/>
      <c r="C55" s="72" t="s">
        <v>1251</v>
      </c>
      <c r="D55" s="67"/>
      <c r="E55" s="69"/>
      <c r="F55" s="67"/>
      <c r="G55" s="69"/>
    </row>
    <row r="56" spans="1:7" s="4" customFormat="1" ht="30">
      <c r="A56" s="67">
        <f>A54+1</f>
        <v>39</v>
      </c>
      <c r="B56" s="67" t="s">
        <v>18</v>
      </c>
      <c r="C56" s="68" t="s">
        <v>20</v>
      </c>
      <c r="D56" s="67" t="s">
        <v>1230</v>
      </c>
      <c r="E56" s="69">
        <f>76.8+426.3+1</f>
        <v>504.1</v>
      </c>
      <c r="F56" s="67"/>
      <c r="G56" s="69">
        <f t="shared" si="0"/>
        <v>0</v>
      </c>
    </row>
    <row r="57" spans="1:7" s="4" customFormat="1" ht="30">
      <c r="A57" s="67">
        <f>A56+1</f>
        <v>40</v>
      </c>
      <c r="B57" s="67" t="s">
        <v>18</v>
      </c>
      <c r="C57" s="68" t="s">
        <v>564</v>
      </c>
      <c r="D57" s="67" t="s">
        <v>1230</v>
      </c>
      <c r="E57" s="69">
        <v>254.5</v>
      </c>
      <c r="F57" s="67"/>
      <c r="G57" s="69">
        <f t="shared" si="0"/>
        <v>0</v>
      </c>
    </row>
    <row r="58" spans="1:7" s="4" customFormat="1" ht="30">
      <c r="A58" s="67">
        <f>A57+1</f>
        <v>41</v>
      </c>
      <c r="B58" s="67" t="s">
        <v>18</v>
      </c>
      <c r="C58" s="68" t="s">
        <v>467</v>
      </c>
      <c r="D58" s="67" t="s">
        <v>1230</v>
      </c>
      <c r="E58" s="69">
        <v>173.5</v>
      </c>
      <c r="F58" s="67"/>
      <c r="G58" s="69">
        <f t="shared" si="0"/>
        <v>0</v>
      </c>
    </row>
    <row r="59" spans="1:7" s="4" customFormat="1" ht="30">
      <c r="A59" s="67">
        <f t="shared" si="2"/>
        <v>42</v>
      </c>
      <c r="B59" s="67" t="s">
        <v>18</v>
      </c>
      <c r="C59" s="68" t="s">
        <v>21</v>
      </c>
      <c r="D59" s="67" t="s">
        <v>1230</v>
      </c>
      <c r="E59" s="69">
        <v>3.5</v>
      </c>
      <c r="F59" s="67"/>
      <c r="G59" s="69">
        <f t="shared" si="0"/>
        <v>0</v>
      </c>
    </row>
    <row r="60" spans="1:7" s="4" customFormat="1" ht="45">
      <c r="A60" s="67">
        <f t="shared" si="2"/>
        <v>43</v>
      </c>
      <c r="B60" s="67" t="s">
        <v>18</v>
      </c>
      <c r="C60" s="68" t="s">
        <v>468</v>
      </c>
      <c r="D60" s="67" t="s">
        <v>1230</v>
      </c>
      <c r="E60" s="69">
        <v>454.2</v>
      </c>
      <c r="F60" s="67"/>
      <c r="G60" s="69">
        <f t="shared" si="0"/>
        <v>0</v>
      </c>
    </row>
    <row r="61" spans="1:7" s="4" customFormat="1" ht="30">
      <c r="A61" s="67">
        <f t="shared" si="2"/>
        <v>44</v>
      </c>
      <c r="B61" s="67" t="s">
        <v>18</v>
      </c>
      <c r="C61" s="68" t="s">
        <v>563</v>
      </c>
      <c r="D61" s="67" t="s">
        <v>1230</v>
      </c>
      <c r="E61" s="69">
        <v>1950.4</v>
      </c>
      <c r="F61" s="67"/>
      <c r="G61" s="69">
        <f t="shared" si="0"/>
        <v>0</v>
      </c>
    </row>
    <row r="62" spans="1:7" s="4" customFormat="1" ht="17.25">
      <c r="A62" s="67">
        <f t="shared" si="2"/>
        <v>45</v>
      </c>
      <c r="B62" s="67" t="s">
        <v>18</v>
      </c>
      <c r="C62" s="68" t="s">
        <v>574</v>
      </c>
      <c r="D62" s="67" t="s">
        <v>1230</v>
      </c>
      <c r="E62" s="69">
        <v>98.5</v>
      </c>
      <c r="F62" s="67"/>
      <c r="G62" s="69">
        <f t="shared" si="0"/>
        <v>0</v>
      </c>
    </row>
    <row r="63" spans="1:7" s="4" customFormat="1" ht="30">
      <c r="A63" s="67">
        <f t="shared" si="2"/>
        <v>46</v>
      </c>
      <c r="B63" s="67" t="s">
        <v>18</v>
      </c>
      <c r="C63" s="68" t="s">
        <v>19</v>
      </c>
      <c r="D63" s="67" t="s">
        <v>8</v>
      </c>
      <c r="E63" s="69">
        <f>E72</f>
        <v>515.20000000000005</v>
      </c>
      <c r="F63" s="67"/>
      <c r="G63" s="69">
        <f t="shared" si="0"/>
        <v>0</v>
      </c>
    </row>
    <row r="64" spans="1:7" s="4" customFormat="1" ht="17.25">
      <c r="A64" s="67">
        <f t="shared" si="2"/>
        <v>47</v>
      </c>
      <c r="B64" s="67" t="s">
        <v>18</v>
      </c>
      <c r="C64" s="68" t="s">
        <v>657</v>
      </c>
      <c r="D64" s="67" t="s">
        <v>1230</v>
      </c>
      <c r="E64" s="69">
        <f>E72</f>
        <v>515.20000000000005</v>
      </c>
      <c r="F64" s="67"/>
      <c r="G64" s="69">
        <f t="shared" si="0"/>
        <v>0</v>
      </c>
    </row>
    <row r="65" spans="1:7" s="4" customFormat="1" ht="30">
      <c r="A65" s="67">
        <f t="shared" si="2"/>
        <v>48</v>
      </c>
      <c r="B65" s="67" t="s">
        <v>18</v>
      </c>
      <c r="C65" s="68" t="s">
        <v>658</v>
      </c>
      <c r="D65" s="67" t="s">
        <v>1230</v>
      </c>
      <c r="E65" s="69">
        <f>E72</f>
        <v>515.20000000000005</v>
      </c>
      <c r="F65" s="67"/>
      <c r="G65" s="69">
        <f t="shared" si="0"/>
        <v>0</v>
      </c>
    </row>
    <row r="66" spans="1:7" s="4" customFormat="1" ht="17.25">
      <c r="A66" s="67">
        <f t="shared" si="2"/>
        <v>49</v>
      </c>
      <c r="B66" s="67" t="s">
        <v>18</v>
      </c>
      <c r="C66" s="68" t="s">
        <v>659</v>
      </c>
      <c r="D66" s="67" t="s">
        <v>1230</v>
      </c>
      <c r="E66" s="69">
        <f>E72</f>
        <v>515.20000000000005</v>
      </c>
      <c r="F66" s="67"/>
      <c r="G66" s="69">
        <f t="shared" si="0"/>
        <v>0</v>
      </c>
    </row>
    <row r="67" spans="1:7" s="4" customFormat="1" ht="17.25">
      <c r="A67" s="67">
        <f t="shared" si="2"/>
        <v>50</v>
      </c>
      <c r="B67" s="67" t="s">
        <v>18</v>
      </c>
      <c r="C67" s="68" t="s">
        <v>660</v>
      </c>
      <c r="D67" s="67" t="s">
        <v>1230</v>
      </c>
      <c r="E67" s="69">
        <f>E58+E56+E62</f>
        <v>776.1</v>
      </c>
      <c r="F67" s="67"/>
      <c r="G67" s="69">
        <f t="shared" si="0"/>
        <v>0</v>
      </c>
    </row>
    <row r="68" spans="1:7" s="4" customFormat="1" ht="17.25">
      <c r="A68" s="67">
        <f>A67+1</f>
        <v>51</v>
      </c>
      <c r="B68" s="67" t="s">
        <v>18</v>
      </c>
      <c r="C68" s="68" t="s">
        <v>661</v>
      </c>
      <c r="D68" s="67" t="s">
        <v>1230</v>
      </c>
      <c r="E68" s="69">
        <f>E61+E60+E70</f>
        <v>4355</v>
      </c>
      <c r="F68" s="67"/>
      <c r="G68" s="69">
        <f t="shared" si="0"/>
        <v>0</v>
      </c>
    </row>
    <row r="69" spans="1:7" s="4" customFormat="1" ht="17.25">
      <c r="A69" s="67">
        <f>A68+1</f>
        <v>52</v>
      </c>
      <c r="B69" s="67" t="s">
        <v>18</v>
      </c>
      <c r="C69" s="68" t="s">
        <v>662</v>
      </c>
      <c r="D69" s="67" t="s">
        <v>1230</v>
      </c>
      <c r="E69" s="69">
        <f>E62</f>
        <v>98.5</v>
      </c>
      <c r="F69" s="67"/>
      <c r="G69" s="69">
        <f t="shared" si="0"/>
        <v>0</v>
      </c>
    </row>
    <row r="70" spans="1:7" s="4" customFormat="1" ht="30">
      <c r="A70" s="67">
        <f t="shared" ref="A70:A71" si="4">A69+1</f>
        <v>53</v>
      </c>
      <c r="B70" s="67" t="s">
        <v>18</v>
      </c>
      <c r="C70" s="68" t="s">
        <v>663</v>
      </c>
      <c r="D70" s="67" t="s">
        <v>1230</v>
      </c>
      <c r="E70" s="69">
        <f>E61</f>
        <v>1950.4</v>
      </c>
      <c r="F70" s="67"/>
      <c r="G70" s="69">
        <f t="shared" si="0"/>
        <v>0</v>
      </c>
    </row>
    <row r="71" spans="1:7" s="4" customFormat="1" ht="30">
      <c r="A71" s="67">
        <f t="shared" si="4"/>
        <v>54</v>
      </c>
      <c r="B71" s="67" t="s">
        <v>18</v>
      </c>
      <c r="C71" s="68" t="s">
        <v>656</v>
      </c>
      <c r="D71" s="67" t="s">
        <v>1230</v>
      </c>
      <c r="E71" s="69">
        <f>E57+E59</f>
        <v>258</v>
      </c>
      <c r="F71" s="67"/>
      <c r="G71" s="69">
        <f t="shared" si="0"/>
        <v>0</v>
      </c>
    </row>
    <row r="72" spans="1:7" s="4" customFormat="1" ht="30">
      <c r="A72" s="67">
        <f t="shared" si="2"/>
        <v>55</v>
      </c>
      <c r="B72" s="67" t="s">
        <v>18</v>
      </c>
      <c r="C72" s="68" t="s">
        <v>664</v>
      </c>
      <c r="D72" s="67" t="s">
        <v>1230</v>
      </c>
      <c r="E72" s="69">
        <f>260.8+254.4</f>
        <v>515.20000000000005</v>
      </c>
      <c r="F72" s="67"/>
      <c r="G72" s="69">
        <f t="shared" si="0"/>
        <v>0</v>
      </c>
    </row>
    <row r="73" spans="1:7" s="4" customFormat="1">
      <c r="A73" s="67"/>
      <c r="B73" s="67"/>
      <c r="C73" s="72" t="s">
        <v>1252</v>
      </c>
      <c r="D73" s="67"/>
      <c r="E73" s="69"/>
      <c r="F73" s="67"/>
      <c r="G73" s="69"/>
    </row>
    <row r="74" spans="1:7" s="4" customFormat="1" ht="30">
      <c r="A74" s="67">
        <f>A72+1</f>
        <v>56</v>
      </c>
      <c r="B74" s="67" t="s">
        <v>18</v>
      </c>
      <c r="C74" s="68" t="s">
        <v>551</v>
      </c>
      <c r="D74" s="67" t="s">
        <v>8</v>
      </c>
      <c r="E74" s="69">
        <v>321.10000000000002</v>
      </c>
      <c r="F74" s="67"/>
      <c r="G74" s="69">
        <f t="shared" ref="G74:G108" si="5">ROUND(E74*F74,2)</f>
        <v>0</v>
      </c>
    </row>
    <row r="75" spans="1:7" s="4" customFormat="1" ht="30">
      <c r="A75" s="67">
        <f t="shared" si="2"/>
        <v>57</v>
      </c>
      <c r="B75" s="67" t="s">
        <v>18</v>
      </c>
      <c r="C75" s="68" t="s">
        <v>466</v>
      </c>
      <c r="D75" s="67" t="s">
        <v>8</v>
      </c>
      <c r="E75" s="69">
        <v>103.75</v>
      </c>
      <c r="F75" s="67"/>
      <c r="G75" s="69">
        <f t="shared" si="5"/>
        <v>0</v>
      </c>
    </row>
    <row r="76" spans="1:7" s="4" customFormat="1" ht="30">
      <c r="A76" s="67">
        <f t="shared" si="2"/>
        <v>58</v>
      </c>
      <c r="B76" s="67" t="s">
        <v>18</v>
      </c>
      <c r="C76" s="68" t="s">
        <v>550</v>
      </c>
      <c r="D76" s="67" t="s">
        <v>8</v>
      </c>
      <c r="E76" s="69">
        <v>107.5</v>
      </c>
      <c r="F76" s="67"/>
      <c r="G76" s="69">
        <f t="shared" si="5"/>
        <v>0</v>
      </c>
    </row>
    <row r="77" spans="1:7" s="4" customFormat="1" ht="17.25">
      <c r="A77" s="67">
        <f t="shared" si="2"/>
        <v>59</v>
      </c>
      <c r="B77" s="67" t="s">
        <v>18</v>
      </c>
      <c r="C77" s="68" t="s">
        <v>661</v>
      </c>
      <c r="D77" s="67" t="s">
        <v>1230</v>
      </c>
      <c r="E77" s="69">
        <f>E76</f>
        <v>107.5</v>
      </c>
      <c r="F77" s="67"/>
      <c r="G77" s="69">
        <f t="shared" si="5"/>
        <v>0</v>
      </c>
    </row>
    <row r="78" spans="1:7" s="4" customFormat="1" ht="30">
      <c r="A78" s="67">
        <f t="shared" si="2"/>
        <v>60</v>
      </c>
      <c r="B78" s="67" t="s">
        <v>18</v>
      </c>
      <c r="C78" s="68" t="s">
        <v>665</v>
      </c>
      <c r="D78" s="67" t="s">
        <v>1230</v>
      </c>
      <c r="E78" s="69">
        <f>E75</f>
        <v>103.75</v>
      </c>
      <c r="F78" s="67"/>
      <c r="G78" s="69">
        <f t="shared" si="5"/>
        <v>0</v>
      </c>
    </row>
    <row r="79" spans="1:7" s="4" customFormat="1" ht="30">
      <c r="A79" s="67">
        <f t="shared" si="2"/>
        <v>61</v>
      </c>
      <c r="B79" s="67" t="s">
        <v>18</v>
      </c>
      <c r="C79" s="68" t="s">
        <v>666</v>
      </c>
      <c r="D79" s="67" t="s">
        <v>1230</v>
      </c>
      <c r="E79" s="69">
        <f>E74</f>
        <v>321.10000000000002</v>
      </c>
      <c r="F79" s="67"/>
      <c r="G79" s="69">
        <f t="shared" si="5"/>
        <v>0</v>
      </c>
    </row>
    <row r="80" spans="1:7" s="4" customFormat="1" ht="30">
      <c r="A80" s="67">
        <f t="shared" si="2"/>
        <v>62</v>
      </c>
      <c r="B80" s="67" t="s">
        <v>18</v>
      </c>
      <c r="C80" s="68" t="s">
        <v>663</v>
      </c>
      <c r="D80" s="67" t="s">
        <v>1230</v>
      </c>
      <c r="E80" s="69">
        <f>E76</f>
        <v>107.5</v>
      </c>
      <c r="F80" s="67"/>
      <c r="G80" s="69">
        <f t="shared" si="5"/>
        <v>0</v>
      </c>
    </row>
    <row r="81" spans="1:7" s="4" customFormat="1">
      <c r="A81" s="67"/>
      <c r="B81" s="67"/>
      <c r="C81" s="72" t="s">
        <v>1253</v>
      </c>
      <c r="D81" s="67"/>
      <c r="E81" s="69"/>
      <c r="F81" s="67"/>
      <c r="G81" s="69">
        <f t="shared" si="5"/>
        <v>0</v>
      </c>
    </row>
    <row r="82" spans="1:7" s="4" customFormat="1" ht="30">
      <c r="A82" s="67">
        <f>A80+1</f>
        <v>63</v>
      </c>
      <c r="B82" s="67" t="s">
        <v>18</v>
      </c>
      <c r="C82" s="68" t="s">
        <v>562</v>
      </c>
      <c r="D82" s="67" t="s">
        <v>1230</v>
      </c>
      <c r="E82" s="69">
        <v>29.9</v>
      </c>
      <c r="F82" s="67"/>
      <c r="G82" s="69">
        <f t="shared" si="5"/>
        <v>0</v>
      </c>
    </row>
    <row r="83" spans="1:7" s="4" customFormat="1" ht="17.25">
      <c r="A83" s="67">
        <f t="shared" si="2"/>
        <v>64</v>
      </c>
      <c r="B83" s="67" t="s">
        <v>18</v>
      </c>
      <c r="C83" s="68" t="s">
        <v>667</v>
      </c>
      <c r="D83" s="67" t="s">
        <v>1230</v>
      </c>
      <c r="E83" s="69">
        <f>E82</f>
        <v>29.9</v>
      </c>
      <c r="F83" s="67"/>
      <c r="G83" s="69">
        <f t="shared" si="5"/>
        <v>0</v>
      </c>
    </row>
    <row r="84" spans="1:7" s="4" customFormat="1">
      <c r="A84" s="67"/>
      <c r="B84" s="67"/>
      <c r="C84" s="72" t="s">
        <v>1254</v>
      </c>
      <c r="D84" s="67"/>
      <c r="E84" s="69"/>
      <c r="F84" s="67"/>
      <c r="G84" s="69">
        <f t="shared" si="5"/>
        <v>0</v>
      </c>
    </row>
    <row r="85" spans="1:7" s="4" customFormat="1" ht="30">
      <c r="A85" s="67">
        <f>A83+1</f>
        <v>65</v>
      </c>
      <c r="B85" s="67" t="s">
        <v>18</v>
      </c>
      <c r="C85" s="68" t="s">
        <v>22</v>
      </c>
      <c r="D85" s="67" t="s">
        <v>4</v>
      </c>
      <c r="E85" s="69">
        <v>176.1551</v>
      </c>
      <c r="F85" s="67"/>
      <c r="G85" s="69">
        <f t="shared" si="5"/>
        <v>0</v>
      </c>
    </row>
    <row r="86" spans="1:7" s="4" customFormat="1" ht="45">
      <c r="A86" s="67">
        <f t="shared" ref="A86:A140" si="6">A85+1</f>
        <v>66</v>
      </c>
      <c r="B86" s="67" t="s">
        <v>18</v>
      </c>
      <c r="C86" s="68" t="s">
        <v>23</v>
      </c>
      <c r="D86" s="67" t="s">
        <v>4</v>
      </c>
      <c r="E86" s="69">
        <v>947.38</v>
      </c>
      <c r="F86" s="67"/>
      <c r="G86" s="69">
        <f t="shared" si="5"/>
        <v>0</v>
      </c>
    </row>
    <row r="87" spans="1:7" s="4" customFormat="1" ht="45">
      <c r="A87" s="67">
        <f t="shared" si="6"/>
        <v>67</v>
      </c>
      <c r="B87" s="67" t="s">
        <v>18</v>
      </c>
      <c r="C87" s="68" t="s">
        <v>469</v>
      </c>
      <c r="D87" s="67" t="s">
        <v>4</v>
      </c>
      <c r="E87" s="69">
        <v>13.402699999999999</v>
      </c>
      <c r="F87" s="67"/>
      <c r="G87" s="69">
        <f t="shared" si="5"/>
        <v>0</v>
      </c>
    </row>
    <row r="88" spans="1:7" s="4" customFormat="1">
      <c r="A88" s="67">
        <f t="shared" si="6"/>
        <v>68</v>
      </c>
      <c r="B88" s="67" t="s">
        <v>18</v>
      </c>
      <c r="C88" s="68" t="s">
        <v>470</v>
      </c>
      <c r="D88" s="67" t="s">
        <v>4</v>
      </c>
      <c r="E88" s="69">
        <v>317.846</v>
      </c>
      <c r="F88" s="67"/>
      <c r="G88" s="69">
        <f t="shared" si="5"/>
        <v>0</v>
      </c>
    </row>
    <row r="89" spans="1:7" s="4" customFormat="1" ht="30">
      <c r="A89" s="67">
        <f t="shared" si="6"/>
        <v>69</v>
      </c>
      <c r="B89" s="67" t="s">
        <v>18</v>
      </c>
      <c r="C89" s="68" t="s">
        <v>24</v>
      </c>
      <c r="D89" s="67" t="s">
        <v>4</v>
      </c>
      <c r="E89" s="69">
        <v>992.83</v>
      </c>
      <c r="F89" s="67"/>
      <c r="G89" s="69">
        <f t="shared" si="5"/>
        <v>0</v>
      </c>
    </row>
    <row r="90" spans="1:7" s="4" customFormat="1">
      <c r="A90" s="67">
        <f t="shared" si="6"/>
        <v>70</v>
      </c>
      <c r="B90" s="67" t="s">
        <v>18</v>
      </c>
      <c r="C90" s="68" t="s">
        <v>25</v>
      </c>
      <c r="D90" s="67" t="s">
        <v>4</v>
      </c>
      <c r="E90" s="69">
        <v>28</v>
      </c>
      <c r="F90" s="67"/>
      <c r="G90" s="69">
        <f t="shared" si="5"/>
        <v>0</v>
      </c>
    </row>
    <row r="91" spans="1:7" s="4" customFormat="1" ht="30">
      <c r="A91" s="67">
        <f t="shared" si="6"/>
        <v>71</v>
      </c>
      <c r="B91" s="67" t="s">
        <v>18</v>
      </c>
      <c r="C91" s="68" t="s">
        <v>575</v>
      </c>
      <c r="D91" s="67" t="s">
        <v>4</v>
      </c>
      <c r="E91" s="69">
        <v>130.6</v>
      </c>
      <c r="F91" s="67"/>
      <c r="G91" s="69">
        <f t="shared" si="5"/>
        <v>0</v>
      </c>
    </row>
    <row r="92" spans="1:7" s="4" customFormat="1" ht="30">
      <c r="A92" s="67">
        <f t="shared" si="6"/>
        <v>72</v>
      </c>
      <c r="B92" s="67" t="s">
        <v>18</v>
      </c>
      <c r="C92" s="68" t="s">
        <v>576</v>
      </c>
      <c r="D92" s="67" t="s">
        <v>4</v>
      </c>
      <c r="E92" s="69">
        <v>773.5</v>
      </c>
      <c r="F92" s="67"/>
      <c r="G92" s="69">
        <f t="shared" si="5"/>
        <v>0</v>
      </c>
    </row>
    <row r="93" spans="1:7" s="4" customFormat="1" ht="30">
      <c r="A93" s="67">
        <f t="shared" si="6"/>
        <v>73</v>
      </c>
      <c r="B93" s="67" t="s">
        <v>18</v>
      </c>
      <c r="C93" s="68" t="s">
        <v>1012</v>
      </c>
      <c r="D93" s="67" t="s">
        <v>1231</v>
      </c>
      <c r="E93" s="69">
        <v>45</v>
      </c>
      <c r="F93" s="67"/>
      <c r="G93" s="69">
        <f t="shared" si="5"/>
        <v>0</v>
      </c>
    </row>
    <row r="94" spans="1:7" s="4" customFormat="1">
      <c r="A94" s="67"/>
      <c r="B94" s="67"/>
      <c r="C94" s="72" t="s">
        <v>1255</v>
      </c>
      <c r="D94" s="67"/>
      <c r="E94" s="69"/>
      <c r="F94" s="67"/>
      <c r="G94" s="69">
        <f t="shared" si="5"/>
        <v>0</v>
      </c>
    </row>
    <row r="95" spans="1:7" s="4" customFormat="1">
      <c r="A95" s="67">
        <f>A92+1</f>
        <v>73</v>
      </c>
      <c r="B95" s="67" t="s">
        <v>18</v>
      </c>
      <c r="C95" s="68" t="s">
        <v>27</v>
      </c>
      <c r="D95" s="67" t="s">
        <v>26</v>
      </c>
      <c r="E95" s="69">
        <v>20</v>
      </c>
      <c r="F95" s="67"/>
      <c r="G95" s="69">
        <f t="shared" si="5"/>
        <v>0</v>
      </c>
    </row>
    <row r="96" spans="1:7" s="4" customFormat="1" ht="30">
      <c r="A96" s="67">
        <f t="shared" si="6"/>
        <v>74</v>
      </c>
      <c r="B96" s="67" t="s">
        <v>18</v>
      </c>
      <c r="C96" s="68" t="s">
        <v>626</v>
      </c>
      <c r="D96" s="67" t="s">
        <v>26</v>
      </c>
      <c r="E96" s="69">
        <v>3</v>
      </c>
      <c r="F96" s="67"/>
      <c r="G96" s="69">
        <f t="shared" si="5"/>
        <v>0</v>
      </c>
    </row>
    <row r="97" spans="1:7" s="4" customFormat="1">
      <c r="A97" s="67">
        <f t="shared" si="6"/>
        <v>75</v>
      </c>
      <c r="B97" s="67" t="s">
        <v>18</v>
      </c>
      <c r="C97" s="68" t="s">
        <v>569</v>
      </c>
      <c r="D97" s="67" t="s">
        <v>26</v>
      </c>
      <c r="E97" s="69">
        <v>2</v>
      </c>
      <c r="F97" s="67"/>
      <c r="G97" s="69">
        <f t="shared" si="5"/>
        <v>0</v>
      </c>
    </row>
    <row r="98" spans="1:7" s="4" customFormat="1">
      <c r="A98" s="67">
        <f t="shared" si="6"/>
        <v>76</v>
      </c>
      <c r="B98" s="67" t="s">
        <v>18</v>
      </c>
      <c r="C98" s="68" t="s">
        <v>570</v>
      </c>
      <c r="D98" s="67" t="s">
        <v>4</v>
      </c>
      <c r="E98" s="69">
        <v>183</v>
      </c>
      <c r="F98" s="67"/>
      <c r="G98" s="69">
        <f t="shared" si="5"/>
        <v>0</v>
      </c>
    </row>
    <row r="99" spans="1:7" s="4" customFormat="1">
      <c r="A99" s="67">
        <f t="shared" si="6"/>
        <v>77</v>
      </c>
      <c r="B99" s="67" t="s">
        <v>18</v>
      </c>
      <c r="C99" s="68" t="s">
        <v>571</v>
      </c>
      <c r="D99" s="67" t="s">
        <v>3</v>
      </c>
      <c r="E99" s="69">
        <v>68</v>
      </c>
      <c r="F99" s="67"/>
      <c r="G99" s="69">
        <f t="shared" si="5"/>
        <v>0</v>
      </c>
    </row>
    <row r="100" spans="1:7" s="4" customFormat="1">
      <c r="A100" s="67">
        <f t="shared" si="6"/>
        <v>78</v>
      </c>
      <c r="B100" s="67" t="s">
        <v>18</v>
      </c>
      <c r="C100" s="68" t="s">
        <v>572</v>
      </c>
      <c r="D100" s="67" t="s">
        <v>26</v>
      </c>
      <c r="E100" s="69">
        <v>5</v>
      </c>
      <c r="F100" s="67"/>
      <c r="G100" s="69">
        <f t="shared" si="5"/>
        <v>0</v>
      </c>
    </row>
    <row r="101" spans="1:7" s="4" customFormat="1">
      <c r="A101" s="67">
        <f t="shared" si="6"/>
        <v>79</v>
      </c>
      <c r="B101" s="67" t="s">
        <v>18</v>
      </c>
      <c r="C101" s="68" t="s">
        <v>573</v>
      </c>
      <c r="D101" s="67" t="s">
        <v>26</v>
      </c>
      <c r="E101" s="69">
        <v>31</v>
      </c>
      <c r="F101" s="67"/>
      <c r="G101" s="69">
        <f t="shared" si="5"/>
        <v>0</v>
      </c>
    </row>
    <row r="102" spans="1:7" s="4" customFormat="1">
      <c r="A102" s="67"/>
      <c r="B102" s="67"/>
      <c r="C102" s="72" t="s">
        <v>526</v>
      </c>
      <c r="D102" s="67"/>
      <c r="E102" s="69"/>
      <c r="F102" s="67"/>
      <c r="G102" s="69">
        <f t="shared" si="5"/>
        <v>0</v>
      </c>
    </row>
    <row r="103" spans="1:7" s="4" customFormat="1" ht="30">
      <c r="A103" s="67">
        <f>A101+1</f>
        <v>80</v>
      </c>
      <c r="B103" s="67" t="s">
        <v>18</v>
      </c>
      <c r="C103" s="68" t="s">
        <v>1234</v>
      </c>
      <c r="D103" s="67" t="s">
        <v>1231</v>
      </c>
      <c r="E103" s="69">
        <f>E18*0.15+E30*0.15+E33*0.15+E39*0.15+E42*0.15+E45*0.15+E48*0.15+E52*0.09+E59*0.08+E60*0.09+E65*0.15+E86*0.3*0.2+E87*0.3*0.1+E90*0.5*0.2+E91*0.18*0.2+E92*0.36*0.2-E104</f>
        <v>375.89878100000004</v>
      </c>
      <c r="F103" s="67"/>
      <c r="G103" s="69">
        <f t="shared" si="5"/>
        <v>0</v>
      </c>
    </row>
    <row r="104" spans="1:7" s="4" customFormat="1" ht="45">
      <c r="A104" s="67">
        <f>A103+1</f>
        <v>81</v>
      </c>
      <c r="B104" s="67" t="s">
        <v>18</v>
      </c>
      <c r="C104" s="68" t="s">
        <v>1235</v>
      </c>
      <c r="D104" s="67" t="s">
        <v>1231</v>
      </c>
      <c r="E104" s="69">
        <f>(E155+E161+E167+E179+E220*0.18+E219*0.36)*0.15</f>
        <v>117.52019999999999</v>
      </c>
      <c r="F104" s="67"/>
      <c r="G104" s="69">
        <f t="shared" si="5"/>
        <v>0</v>
      </c>
    </row>
    <row r="105" spans="1:7" s="4" customFormat="1" ht="45">
      <c r="A105" s="67">
        <f>A104+1</f>
        <v>82</v>
      </c>
      <c r="B105" s="67" t="s">
        <v>18</v>
      </c>
      <c r="C105" s="68" t="s">
        <v>1236</v>
      </c>
      <c r="D105" s="67" t="s">
        <v>1231</v>
      </c>
      <c r="E105" s="69">
        <f>E8*0.05+E9*0.08+E11*0.1+E12*0.13+E13*0.25+E14*0.3+E22*0.08+E27*0.1+E28*0.25+E36*0.08+E63*0.05+E74*0.1+E75*0.07+E76*0.03+E51*0.08</f>
        <v>991.74750000000006</v>
      </c>
      <c r="F105" s="67"/>
      <c r="G105" s="69">
        <f t="shared" si="5"/>
        <v>0</v>
      </c>
    </row>
    <row r="106" spans="1:7" s="4" customFormat="1" ht="45">
      <c r="A106" s="67">
        <f t="shared" ref="A106:A108" si="7">A105+1</f>
        <v>83</v>
      </c>
      <c r="B106" s="67" t="s">
        <v>18</v>
      </c>
      <c r="C106" s="68" t="s">
        <v>1237</v>
      </c>
      <c r="D106" s="67" t="s">
        <v>1231</v>
      </c>
      <c r="E106" s="69">
        <f>E15*0.15+E16*0.39+E17*0.4+E23*0.15+E25*0.15+E29*0.15+E37*0.35+E40*0.2+E43*0.2+E46*0.3+E49*0.08+E50*0.15+E56*0.05+E57*0.05+E58*0.08+E61*0.08+E64*0.05+E85*0.2*0.3+E89*0.08*0.3+E82*0.05-E197*0.08+(E85+E86)*0.07+(E87+E89)*0.03+E91*0.04+E92*0.08</f>
        <v>1991.9396639999998</v>
      </c>
      <c r="F106" s="67"/>
      <c r="G106" s="69">
        <f t="shared" si="5"/>
        <v>0</v>
      </c>
    </row>
    <row r="107" spans="1:7" s="4" customFormat="1" ht="45">
      <c r="A107" s="67">
        <f t="shared" si="7"/>
        <v>84</v>
      </c>
      <c r="B107" s="67" t="s">
        <v>18</v>
      </c>
      <c r="C107" s="68" t="s">
        <v>1238</v>
      </c>
      <c r="D107" s="67" t="s">
        <v>1231</v>
      </c>
      <c r="E107" s="69">
        <f>E24*0.1+E34*0.5+E53*0.2+E66*0.05+E67*0.15+E68*0.1+E69*0.1+E77*0.1+E83*0.3</f>
        <v>827.65499999999997</v>
      </c>
      <c r="F107" s="67"/>
      <c r="G107" s="69">
        <f t="shared" si="5"/>
        <v>0</v>
      </c>
    </row>
    <row r="108" spans="1:7" s="4" customFormat="1" ht="60">
      <c r="A108" s="67">
        <f t="shared" si="7"/>
        <v>85</v>
      </c>
      <c r="B108" s="67" t="s">
        <v>18</v>
      </c>
      <c r="C108" s="68" t="s">
        <v>1239</v>
      </c>
      <c r="D108" s="67" t="s">
        <v>1231</v>
      </c>
      <c r="E108" s="69">
        <f>E18*0.03+E19*0.45+E20*0.5+E30*0.03+E31*0.45+E33*0.03+E39*0.03+E42*0.03+E45*0.03+E48*0.03+E49*0.03+E52*0.03+E54*0.15+E56*0.03+E57*0.03+E58*0.03+E59*0.03+E60*0.03+E61*0.03+E62*0.025+E65*0.03+E70*0.1+E71*0.15+E72*0.5+E78*0.28+E79*0.2+E80*0.1+E82*0.03+E85*0.03*0.2+E86*0.03*0.2+E87*0.03*0.1+E89*0.08*0.03</f>
        <v>1582.7712107</v>
      </c>
      <c r="F108" s="67"/>
      <c r="G108" s="69">
        <f t="shared" si="5"/>
        <v>0</v>
      </c>
    </row>
    <row r="109" spans="1:7" s="4" customFormat="1">
      <c r="A109" s="78"/>
      <c r="B109" s="78"/>
      <c r="C109" s="87" t="s">
        <v>1240</v>
      </c>
      <c r="D109" s="78"/>
      <c r="E109" s="79"/>
      <c r="F109" s="78"/>
      <c r="G109" s="81">
        <f>SUM(G8:G108)</f>
        <v>0</v>
      </c>
    </row>
    <row r="110" spans="1:7" s="4" customFormat="1" ht="15" customHeight="1">
      <c r="A110" s="82">
        <v>2</v>
      </c>
      <c r="B110" s="83"/>
      <c r="C110" s="88" t="s">
        <v>1257</v>
      </c>
      <c r="D110" s="83"/>
      <c r="E110" s="84"/>
      <c r="F110" s="83"/>
      <c r="G110" s="84"/>
    </row>
    <row r="111" spans="1:7" s="4" customFormat="1">
      <c r="A111" s="67"/>
      <c r="B111" s="73"/>
      <c r="C111" s="72" t="s">
        <v>527</v>
      </c>
      <c r="D111" s="65"/>
      <c r="E111" s="66"/>
      <c r="F111" s="65"/>
      <c r="G111" s="66"/>
    </row>
    <row r="112" spans="1:7" s="4" customFormat="1" ht="30">
      <c r="A112" s="67">
        <f>A108+1</f>
        <v>86</v>
      </c>
      <c r="B112" s="67" t="s">
        <v>104</v>
      </c>
      <c r="C112" s="68" t="s">
        <v>7</v>
      </c>
      <c r="D112" s="67" t="s">
        <v>8</v>
      </c>
      <c r="E112" s="69">
        <f>695.8+26.9</f>
        <v>722.69999999999993</v>
      </c>
      <c r="F112" s="67"/>
      <c r="G112" s="69">
        <f t="shared" ref="G112:G121" si="8">ROUND(E112*F112,2)</f>
        <v>0</v>
      </c>
    </row>
    <row r="113" spans="1:7" s="4" customFormat="1" ht="30" customHeight="1">
      <c r="A113" s="67">
        <f>A112+1</f>
        <v>87</v>
      </c>
      <c r="B113" s="67" t="s">
        <v>104</v>
      </c>
      <c r="C113" s="68" t="s">
        <v>669</v>
      </c>
      <c r="D113" s="67" t="s">
        <v>9</v>
      </c>
      <c r="E113" s="69">
        <f>E112*0.2</f>
        <v>144.54</v>
      </c>
      <c r="F113" s="67"/>
      <c r="G113" s="69">
        <f t="shared" si="8"/>
        <v>0</v>
      </c>
    </row>
    <row r="114" spans="1:7" s="4" customFormat="1">
      <c r="A114" s="67"/>
      <c r="B114" s="73"/>
      <c r="C114" s="72" t="s">
        <v>528</v>
      </c>
      <c r="D114" s="67"/>
      <c r="E114" s="69"/>
      <c r="F114" s="67"/>
      <c r="G114" s="69"/>
    </row>
    <row r="115" spans="1:7" s="4" customFormat="1" ht="21" customHeight="1">
      <c r="A115" s="67">
        <f>A113+1</f>
        <v>88</v>
      </c>
      <c r="B115" s="67" t="s">
        <v>30</v>
      </c>
      <c r="C115" s="68" t="s">
        <v>671</v>
      </c>
      <c r="D115" s="67" t="s">
        <v>9</v>
      </c>
      <c r="E115" s="69">
        <v>3876.7</v>
      </c>
      <c r="F115" s="67"/>
      <c r="G115" s="69">
        <f t="shared" si="8"/>
        <v>0</v>
      </c>
    </row>
    <row r="116" spans="1:7" ht="36" customHeight="1">
      <c r="A116" s="67">
        <f>A115+1</f>
        <v>89</v>
      </c>
      <c r="B116" s="67" t="s">
        <v>30</v>
      </c>
      <c r="C116" s="68" t="s">
        <v>670</v>
      </c>
      <c r="D116" s="67" t="s">
        <v>9</v>
      </c>
      <c r="E116" s="69">
        <f>E115+E118*0.3</f>
        <v>4373.41</v>
      </c>
      <c r="F116" s="67"/>
      <c r="G116" s="69">
        <f t="shared" si="8"/>
        <v>0</v>
      </c>
    </row>
    <row r="117" spans="1:7">
      <c r="A117" s="67"/>
      <c r="B117" s="67"/>
      <c r="C117" s="72" t="s">
        <v>530</v>
      </c>
      <c r="D117" s="67"/>
      <c r="E117" s="69"/>
      <c r="F117" s="67"/>
      <c r="G117" s="69"/>
    </row>
    <row r="118" spans="1:7" ht="17.25">
      <c r="A118" s="67">
        <f>A116+1</f>
        <v>90</v>
      </c>
      <c r="B118" s="67" t="s">
        <v>32</v>
      </c>
      <c r="C118" s="68" t="s">
        <v>668</v>
      </c>
      <c r="D118" s="67" t="s">
        <v>1230</v>
      </c>
      <c r="E118" s="69">
        <v>1655.7</v>
      </c>
      <c r="F118" s="67"/>
      <c r="G118" s="69">
        <f t="shared" si="8"/>
        <v>0</v>
      </c>
    </row>
    <row r="119" spans="1:7" ht="15" customHeight="1">
      <c r="A119" s="67">
        <f t="shared" si="6"/>
        <v>91</v>
      </c>
      <c r="B119" s="67" t="s">
        <v>32</v>
      </c>
      <c r="C119" s="68" t="s">
        <v>31</v>
      </c>
      <c r="D119" s="67" t="s">
        <v>1230</v>
      </c>
      <c r="E119" s="69">
        <f>E125+E134+E143+E152+E158+E164+E169+E176+E181+E185+E194+E204</f>
        <v>10807.723</v>
      </c>
      <c r="F119" s="67"/>
      <c r="G119" s="69">
        <f t="shared" si="8"/>
        <v>0</v>
      </c>
    </row>
    <row r="120" spans="1:7">
      <c r="A120" s="67"/>
      <c r="B120" s="67"/>
      <c r="C120" s="73" t="s">
        <v>529</v>
      </c>
      <c r="D120" s="67"/>
      <c r="E120" s="69"/>
      <c r="F120" s="67"/>
      <c r="G120" s="69"/>
    </row>
    <row r="121" spans="1:7">
      <c r="A121" s="67">
        <f>A119+1</f>
        <v>92</v>
      </c>
      <c r="B121" s="67" t="s">
        <v>579</v>
      </c>
      <c r="C121" s="68" t="s">
        <v>10</v>
      </c>
      <c r="D121" s="67" t="s">
        <v>9</v>
      </c>
      <c r="E121" s="69">
        <v>145</v>
      </c>
      <c r="F121" s="67"/>
      <c r="G121" s="69">
        <f t="shared" si="8"/>
        <v>0</v>
      </c>
    </row>
    <row r="122" spans="1:7">
      <c r="A122" s="78"/>
      <c r="B122" s="78"/>
      <c r="C122" s="87" t="s">
        <v>1241</v>
      </c>
      <c r="D122" s="78"/>
      <c r="E122" s="79"/>
      <c r="F122" s="78"/>
      <c r="G122" s="79">
        <f>SUM(G112:G121)</f>
        <v>0</v>
      </c>
    </row>
    <row r="123" spans="1:7" s="4" customFormat="1" ht="15" customHeight="1">
      <c r="A123" s="83"/>
      <c r="B123" s="83"/>
      <c r="C123" s="88" t="s">
        <v>1258</v>
      </c>
      <c r="D123" s="83"/>
      <c r="E123" s="84"/>
      <c r="F123" s="83"/>
      <c r="G123" s="84"/>
    </row>
    <row r="124" spans="1:7" s="4" customFormat="1">
      <c r="A124" s="67"/>
      <c r="B124" s="73"/>
      <c r="C124" s="72" t="s">
        <v>1259</v>
      </c>
      <c r="D124" s="67"/>
      <c r="E124" s="69"/>
      <c r="F124" s="67"/>
      <c r="G124" s="69"/>
    </row>
    <row r="125" spans="1:7" s="4" customFormat="1" ht="30">
      <c r="A125" s="67">
        <f>A121+1</f>
        <v>93</v>
      </c>
      <c r="B125" s="67" t="s">
        <v>47</v>
      </c>
      <c r="C125" s="68" t="s">
        <v>49</v>
      </c>
      <c r="D125" s="67" t="s">
        <v>1230</v>
      </c>
      <c r="E125" s="69">
        <f>0.94*(465.8+441.3)+E132</f>
        <v>4507.2739999999994</v>
      </c>
      <c r="F125" s="67"/>
      <c r="G125" s="69">
        <f t="shared" ref="G125:G132" si="9">ROUND(E125*F125,2)</f>
        <v>0</v>
      </c>
    </row>
    <row r="126" spans="1:7" s="4" customFormat="1" ht="30">
      <c r="A126" s="67">
        <f t="shared" si="6"/>
        <v>94</v>
      </c>
      <c r="B126" s="67" t="s">
        <v>51</v>
      </c>
      <c r="C126" s="68" t="s">
        <v>52</v>
      </c>
      <c r="D126" s="67" t="s">
        <v>1230</v>
      </c>
      <c r="E126" s="69">
        <f>1.13*(465.8+441.3)+E132</f>
        <v>4679.6229999999996</v>
      </c>
      <c r="F126" s="67"/>
      <c r="G126" s="69">
        <f t="shared" si="9"/>
        <v>0</v>
      </c>
    </row>
    <row r="127" spans="1:7" s="4" customFormat="1" ht="30">
      <c r="A127" s="67">
        <f t="shared" si="6"/>
        <v>95</v>
      </c>
      <c r="B127" s="67" t="s">
        <v>55</v>
      </c>
      <c r="C127" s="68" t="s">
        <v>57</v>
      </c>
      <c r="D127" s="67" t="s">
        <v>1230</v>
      </c>
      <c r="E127" s="69">
        <f>E132</f>
        <v>3654.6</v>
      </c>
      <c r="F127" s="67"/>
      <c r="G127" s="69">
        <f t="shared" si="9"/>
        <v>0</v>
      </c>
    </row>
    <row r="128" spans="1:7" s="4" customFormat="1" ht="30">
      <c r="A128" s="67">
        <f t="shared" si="6"/>
        <v>96</v>
      </c>
      <c r="B128" s="67" t="s">
        <v>537</v>
      </c>
      <c r="C128" s="68" t="s">
        <v>60</v>
      </c>
      <c r="D128" s="67" t="s">
        <v>1230</v>
      </c>
      <c r="E128" s="69">
        <f>E130-63.15</f>
        <v>3591.45</v>
      </c>
      <c r="F128" s="67"/>
      <c r="G128" s="69">
        <f t="shared" si="9"/>
        <v>0</v>
      </c>
    </row>
    <row r="129" spans="1:7" s="4" customFormat="1" ht="30">
      <c r="A129" s="67">
        <f t="shared" si="6"/>
        <v>97</v>
      </c>
      <c r="B129" s="67" t="s">
        <v>59</v>
      </c>
      <c r="C129" s="68" t="s">
        <v>63</v>
      </c>
      <c r="D129" s="67" t="s">
        <v>1230</v>
      </c>
      <c r="E129" s="69">
        <v>54.9</v>
      </c>
      <c r="F129" s="67"/>
      <c r="G129" s="69">
        <f t="shared" si="9"/>
        <v>0</v>
      </c>
    </row>
    <row r="130" spans="1:7" s="4" customFormat="1" ht="30">
      <c r="A130" s="67">
        <f t="shared" si="6"/>
        <v>98</v>
      </c>
      <c r="B130" s="67" t="s">
        <v>59</v>
      </c>
      <c r="C130" s="68" t="s">
        <v>62</v>
      </c>
      <c r="D130" s="67" t="s">
        <v>1230</v>
      </c>
      <c r="E130" s="69">
        <f>E132</f>
        <v>3654.6</v>
      </c>
      <c r="F130" s="67"/>
      <c r="G130" s="69">
        <f t="shared" si="9"/>
        <v>0</v>
      </c>
    </row>
    <row r="131" spans="1:7" s="4" customFormat="1" ht="17.25">
      <c r="A131" s="67">
        <f t="shared" si="6"/>
        <v>99</v>
      </c>
      <c r="B131" s="67" t="s">
        <v>64</v>
      </c>
      <c r="C131" s="68" t="s">
        <v>65</v>
      </c>
      <c r="D131" s="67" t="s">
        <v>1230</v>
      </c>
      <c r="E131" s="69">
        <f>E127+E128+E130</f>
        <v>10900.65</v>
      </c>
      <c r="F131" s="67"/>
      <c r="G131" s="69">
        <f t="shared" si="9"/>
        <v>0</v>
      </c>
    </row>
    <row r="132" spans="1:7" s="4" customFormat="1" ht="30">
      <c r="A132" s="67">
        <f t="shared" si="6"/>
        <v>100</v>
      </c>
      <c r="B132" s="67" t="s">
        <v>66</v>
      </c>
      <c r="C132" s="68" t="s">
        <v>67</v>
      </c>
      <c r="D132" s="67" t="s">
        <v>1230</v>
      </c>
      <c r="E132" s="69">
        <f>3555.2+99.4</f>
        <v>3654.6</v>
      </c>
      <c r="F132" s="67"/>
      <c r="G132" s="69">
        <f t="shared" si="9"/>
        <v>0</v>
      </c>
    </row>
    <row r="133" spans="1:7" s="4" customFormat="1">
      <c r="A133" s="67"/>
      <c r="B133" s="73"/>
      <c r="C133" s="72" t="s">
        <v>1260</v>
      </c>
      <c r="D133" s="67"/>
      <c r="E133" s="69"/>
      <c r="F133" s="67"/>
      <c r="G133" s="69"/>
    </row>
    <row r="134" spans="1:7" s="4" customFormat="1" ht="30">
      <c r="A134" s="67">
        <f>A132+1</f>
        <v>101</v>
      </c>
      <c r="B134" s="67" t="s">
        <v>47</v>
      </c>
      <c r="C134" s="68" t="s">
        <v>49</v>
      </c>
      <c r="D134" s="67" t="s">
        <v>1230</v>
      </c>
      <c r="E134" s="69">
        <f>0.94*(86.2+95.6)+E141</f>
        <v>1605.5920000000001</v>
      </c>
      <c r="F134" s="67"/>
      <c r="G134" s="69">
        <f t="shared" ref="G134:G141" si="10">ROUND(E134*F134,2)</f>
        <v>0</v>
      </c>
    </row>
    <row r="135" spans="1:7" s="4" customFormat="1" ht="30">
      <c r="A135" s="67">
        <f t="shared" si="6"/>
        <v>102</v>
      </c>
      <c r="B135" s="67" t="s">
        <v>51</v>
      </c>
      <c r="C135" s="68" t="s">
        <v>52</v>
      </c>
      <c r="D135" s="67" t="s">
        <v>1230</v>
      </c>
      <c r="E135" s="69">
        <f>1.13*(86.2+95.6)+E141</f>
        <v>1640.134</v>
      </c>
      <c r="F135" s="67"/>
      <c r="G135" s="69">
        <f t="shared" si="10"/>
        <v>0</v>
      </c>
    </row>
    <row r="136" spans="1:7" s="4" customFormat="1" ht="30">
      <c r="A136" s="67">
        <f t="shared" si="6"/>
        <v>103</v>
      </c>
      <c r="B136" s="67" t="s">
        <v>55</v>
      </c>
      <c r="C136" s="68" t="s">
        <v>57</v>
      </c>
      <c r="D136" s="67" t="s">
        <v>1230</v>
      </c>
      <c r="E136" s="69">
        <f>E141</f>
        <v>1434.7</v>
      </c>
      <c r="F136" s="67"/>
      <c r="G136" s="69">
        <f t="shared" si="10"/>
        <v>0</v>
      </c>
    </row>
    <row r="137" spans="1:7" s="4" customFormat="1" ht="30">
      <c r="A137" s="67">
        <f t="shared" si="6"/>
        <v>104</v>
      </c>
      <c r="B137" s="67" t="s">
        <v>537</v>
      </c>
      <c r="C137" s="68" t="s">
        <v>60</v>
      </c>
      <c r="D137" s="67" t="s">
        <v>1230</v>
      </c>
      <c r="E137" s="69">
        <f>E141</f>
        <v>1434.7</v>
      </c>
      <c r="F137" s="67"/>
      <c r="G137" s="69">
        <f t="shared" si="10"/>
        <v>0</v>
      </c>
    </row>
    <row r="138" spans="1:7" s="4" customFormat="1" ht="30">
      <c r="A138" s="67">
        <f t="shared" si="6"/>
        <v>105</v>
      </c>
      <c r="B138" s="67" t="s">
        <v>59</v>
      </c>
      <c r="C138" s="68" t="s">
        <v>63</v>
      </c>
      <c r="D138" s="67" t="s">
        <v>1230</v>
      </c>
      <c r="E138" s="69">
        <v>53.3</v>
      </c>
      <c r="F138" s="67"/>
      <c r="G138" s="69">
        <f t="shared" si="10"/>
        <v>0</v>
      </c>
    </row>
    <row r="139" spans="1:7" s="4" customFormat="1" ht="30">
      <c r="A139" s="67">
        <f t="shared" si="6"/>
        <v>106</v>
      </c>
      <c r="B139" s="67" t="s">
        <v>59</v>
      </c>
      <c r="C139" s="68" t="s">
        <v>62</v>
      </c>
      <c r="D139" s="67" t="s">
        <v>1230</v>
      </c>
      <c r="E139" s="69">
        <f>E141</f>
        <v>1434.7</v>
      </c>
      <c r="F139" s="67"/>
      <c r="G139" s="69">
        <f t="shared" si="10"/>
        <v>0</v>
      </c>
    </row>
    <row r="140" spans="1:7" s="4" customFormat="1" ht="30">
      <c r="A140" s="67">
        <f t="shared" si="6"/>
        <v>107</v>
      </c>
      <c r="B140" s="67" t="s">
        <v>64</v>
      </c>
      <c r="C140" s="68" t="s">
        <v>1275</v>
      </c>
      <c r="D140" s="67" t="s">
        <v>1230</v>
      </c>
      <c r="E140" s="69">
        <f>E136+E137+E139</f>
        <v>4304.1000000000004</v>
      </c>
      <c r="F140" s="67"/>
      <c r="G140" s="69">
        <f t="shared" si="10"/>
        <v>0</v>
      </c>
    </row>
    <row r="141" spans="1:7" s="4" customFormat="1" ht="30">
      <c r="A141" s="67">
        <f t="shared" ref="A141:A196" si="11">A140+1</f>
        <v>108</v>
      </c>
      <c r="B141" s="67" t="s">
        <v>66</v>
      </c>
      <c r="C141" s="68" t="s">
        <v>67</v>
      </c>
      <c r="D141" s="67" t="s">
        <v>1230</v>
      </c>
      <c r="E141" s="69">
        <v>1434.7</v>
      </c>
      <c r="F141" s="67"/>
      <c r="G141" s="69">
        <f t="shared" si="10"/>
        <v>0</v>
      </c>
    </row>
    <row r="142" spans="1:7" s="4" customFormat="1">
      <c r="A142" s="67"/>
      <c r="B142" s="73"/>
      <c r="C142" s="72" t="s">
        <v>1261</v>
      </c>
      <c r="D142" s="67"/>
      <c r="E142" s="69"/>
      <c r="F142" s="67"/>
      <c r="G142" s="69"/>
    </row>
    <row r="143" spans="1:7" s="4" customFormat="1" ht="30">
      <c r="A143" s="67">
        <f>A141+1</f>
        <v>109</v>
      </c>
      <c r="B143" s="67" t="s">
        <v>47</v>
      </c>
      <c r="C143" s="68" t="s">
        <v>49</v>
      </c>
      <c r="D143" s="67" t="s">
        <v>1230</v>
      </c>
      <c r="E143" s="69">
        <f>(0.94*23.2)+E150</f>
        <v>104.208</v>
      </c>
      <c r="F143" s="67"/>
      <c r="G143" s="69">
        <f t="shared" ref="G143:G150" si="12">ROUND(E143*F143,2)</f>
        <v>0</v>
      </c>
    </row>
    <row r="144" spans="1:7" s="4" customFormat="1" ht="30">
      <c r="A144" s="67">
        <f t="shared" si="11"/>
        <v>110</v>
      </c>
      <c r="B144" s="67" t="s">
        <v>51</v>
      </c>
      <c r="C144" s="68" t="s">
        <v>52</v>
      </c>
      <c r="D144" s="67" t="s">
        <v>1230</v>
      </c>
      <c r="E144" s="69">
        <f>(1.13*23.2)+E150</f>
        <v>108.616</v>
      </c>
      <c r="F144" s="67"/>
      <c r="G144" s="69">
        <f t="shared" si="12"/>
        <v>0</v>
      </c>
    </row>
    <row r="145" spans="1:7" s="4" customFormat="1" ht="30">
      <c r="A145" s="67">
        <f t="shared" si="11"/>
        <v>111</v>
      </c>
      <c r="B145" s="67" t="s">
        <v>55</v>
      </c>
      <c r="C145" s="68" t="s">
        <v>57</v>
      </c>
      <c r="D145" s="67" t="s">
        <v>1230</v>
      </c>
      <c r="E145" s="69">
        <f>E150</f>
        <v>82.4</v>
      </c>
      <c r="F145" s="67"/>
      <c r="G145" s="69">
        <f t="shared" si="12"/>
        <v>0</v>
      </c>
    </row>
    <row r="146" spans="1:7" s="4" customFormat="1" ht="30">
      <c r="A146" s="67">
        <f t="shared" si="11"/>
        <v>112</v>
      </c>
      <c r="B146" s="67" t="s">
        <v>537</v>
      </c>
      <c r="C146" s="68" t="s">
        <v>60</v>
      </c>
      <c r="D146" s="67" t="s">
        <v>1230</v>
      </c>
      <c r="E146" s="69">
        <f>E150</f>
        <v>82.4</v>
      </c>
      <c r="F146" s="67"/>
      <c r="G146" s="69">
        <f t="shared" si="12"/>
        <v>0</v>
      </c>
    </row>
    <row r="147" spans="1:7" s="4" customFormat="1" ht="30">
      <c r="A147" s="67">
        <f t="shared" si="11"/>
        <v>113</v>
      </c>
      <c r="B147" s="67" t="s">
        <v>59</v>
      </c>
      <c r="C147" s="68" t="s">
        <v>63</v>
      </c>
      <c r="D147" s="67" t="s">
        <v>1230</v>
      </c>
      <c r="E147" s="69">
        <v>10.7</v>
      </c>
      <c r="F147" s="67"/>
      <c r="G147" s="69">
        <f t="shared" si="12"/>
        <v>0</v>
      </c>
    </row>
    <row r="148" spans="1:7" s="4" customFormat="1" ht="30">
      <c r="A148" s="67">
        <f t="shared" si="11"/>
        <v>114</v>
      </c>
      <c r="B148" s="67" t="s">
        <v>59</v>
      </c>
      <c r="C148" s="68" t="s">
        <v>62</v>
      </c>
      <c r="D148" s="67" t="s">
        <v>1230</v>
      </c>
      <c r="E148" s="69">
        <f>E150</f>
        <v>82.4</v>
      </c>
      <c r="F148" s="67"/>
      <c r="G148" s="69">
        <f t="shared" si="12"/>
        <v>0</v>
      </c>
    </row>
    <row r="149" spans="1:7" s="4" customFormat="1" ht="30">
      <c r="A149" s="67">
        <f t="shared" si="11"/>
        <v>115</v>
      </c>
      <c r="B149" s="67" t="s">
        <v>64</v>
      </c>
      <c r="C149" s="68" t="s">
        <v>1275</v>
      </c>
      <c r="D149" s="67" t="s">
        <v>1230</v>
      </c>
      <c r="E149" s="69">
        <f>E145+E146+E148</f>
        <v>247.20000000000002</v>
      </c>
      <c r="F149" s="67"/>
      <c r="G149" s="69">
        <f t="shared" si="12"/>
        <v>0</v>
      </c>
    </row>
    <row r="150" spans="1:7" s="4" customFormat="1" ht="30">
      <c r="A150" s="67">
        <f t="shared" si="11"/>
        <v>116</v>
      </c>
      <c r="B150" s="67" t="s">
        <v>66</v>
      </c>
      <c r="C150" s="68" t="s">
        <v>67</v>
      </c>
      <c r="D150" s="67" t="s">
        <v>1230</v>
      </c>
      <c r="E150" s="69">
        <v>82.4</v>
      </c>
      <c r="F150" s="67"/>
      <c r="G150" s="69">
        <f t="shared" si="12"/>
        <v>0</v>
      </c>
    </row>
    <row r="151" spans="1:7" s="4" customFormat="1">
      <c r="A151" s="67"/>
      <c r="B151" s="73"/>
      <c r="C151" s="72" t="s">
        <v>1262</v>
      </c>
      <c r="D151" s="67"/>
      <c r="E151" s="69"/>
      <c r="F151" s="67"/>
      <c r="G151" s="69"/>
    </row>
    <row r="152" spans="1:7" s="4" customFormat="1" ht="30">
      <c r="A152" s="67">
        <f>A150+1</f>
        <v>117</v>
      </c>
      <c r="B152" s="67" t="s">
        <v>47</v>
      </c>
      <c r="C152" s="68" t="s">
        <v>48</v>
      </c>
      <c r="D152" s="67" t="s">
        <v>1230</v>
      </c>
      <c r="E152" s="69">
        <f>0.91*82+(E156+E155)</f>
        <v>286.43</v>
      </c>
      <c r="F152" s="67"/>
      <c r="G152" s="69">
        <f t="shared" ref="G152:G156" si="13">ROUND(E152*F152,2)</f>
        <v>0</v>
      </c>
    </row>
    <row r="153" spans="1:7" s="4" customFormat="1" ht="30">
      <c r="A153" s="67">
        <f t="shared" si="11"/>
        <v>118</v>
      </c>
      <c r="B153" s="67" t="s">
        <v>51</v>
      </c>
      <c r="C153" s="68" t="s">
        <v>53</v>
      </c>
      <c r="D153" s="67" t="s">
        <v>1230</v>
      </c>
      <c r="E153" s="69">
        <f>1.08*82+(E155+E156)</f>
        <v>300.37</v>
      </c>
      <c r="F153" s="67"/>
      <c r="G153" s="69">
        <f t="shared" si="13"/>
        <v>0</v>
      </c>
    </row>
    <row r="154" spans="1:7" s="4" customFormat="1" ht="30">
      <c r="A154" s="67">
        <f t="shared" si="11"/>
        <v>119</v>
      </c>
      <c r="B154" s="67" t="s">
        <v>55</v>
      </c>
      <c r="C154" s="68" t="s">
        <v>58</v>
      </c>
      <c r="D154" s="67" t="s">
        <v>1230</v>
      </c>
      <c r="E154" s="69">
        <f>0.74*82+(E155+E156)</f>
        <v>272.49</v>
      </c>
      <c r="F154" s="67"/>
      <c r="G154" s="69">
        <f t="shared" si="13"/>
        <v>0</v>
      </c>
    </row>
    <row r="155" spans="1:7" s="4" customFormat="1" ht="30">
      <c r="A155" s="67">
        <f t="shared" si="11"/>
        <v>120</v>
      </c>
      <c r="B155" s="67" t="s">
        <v>538</v>
      </c>
      <c r="C155" s="68" t="s">
        <v>536</v>
      </c>
      <c r="D155" s="67" t="s">
        <v>8</v>
      </c>
      <c r="E155" s="69">
        <v>160.56</v>
      </c>
      <c r="F155" s="67"/>
      <c r="G155" s="69">
        <f t="shared" si="13"/>
        <v>0</v>
      </c>
    </row>
    <row r="156" spans="1:7" s="4" customFormat="1" ht="45">
      <c r="A156" s="67">
        <f t="shared" si="11"/>
        <v>121</v>
      </c>
      <c r="B156" s="67" t="s">
        <v>538</v>
      </c>
      <c r="C156" s="68" t="s">
        <v>590</v>
      </c>
      <c r="D156" s="67" t="s">
        <v>8</v>
      </c>
      <c r="E156" s="69">
        <v>51.25</v>
      </c>
      <c r="F156" s="67"/>
      <c r="G156" s="69">
        <f t="shared" si="13"/>
        <v>0</v>
      </c>
    </row>
    <row r="157" spans="1:7" s="4" customFormat="1">
      <c r="A157" s="67"/>
      <c r="B157" s="73"/>
      <c r="C157" s="72" t="s">
        <v>1263</v>
      </c>
      <c r="D157" s="67"/>
      <c r="E157" s="69"/>
      <c r="F157" s="67"/>
      <c r="G157" s="69"/>
    </row>
    <row r="158" spans="1:7" s="4" customFormat="1" ht="30">
      <c r="A158" s="67">
        <f>A156+1</f>
        <v>122</v>
      </c>
      <c r="B158" s="67" t="s">
        <v>47</v>
      </c>
      <c r="C158" s="68" t="s">
        <v>48</v>
      </c>
      <c r="D158" s="67" t="s">
        <v>1230</v>
      </c>
      <c r="E158" s="69">
        <f>0.91*16+(E162+E161)</f>
        <v>55.42</v>
      </c>
      <c r="F158" s="67"/>
      <c r="G158" s="69">
        <f t="shared" ref="G158:G162" si="14">ROUND(E158*F158,2)</f>
        <v>0</v>
      </c>
    </row>
    <row r="159" spans="1:7" s="4" customFormat="1" ht="30">
      <c r="A159" s="67">
        <f t="shared" si="11"/>
        <v>123</v>
      </c>
      <c r="B159" s="67" t="s">
        <v>51</v>
      </c>
      <c r="C159" s="68" t="s">
        <v>53</v>
      </c>
      <c r="D159" s="67" t="s">
        <v>1230</v>
      </c>
      <c r="E159" s="69">
        <f>1.08*16+(E161+E162)</f>
        <v>58.14</v>
      </c>
      <c r="F159" s="67"/>
      <c r="G159" s="69">
        <f t="shared" si="14"/>
        <v>0</v>
      </c>
    </row>
    <row r="160" spans="1:7" s="4" customFormat="1" ht="30">
      <c r="A160" s="67">
        <f t="shared" si="11"/>
        <v>124</v>
      </c>
      <c r="B160" s="67" t="s">
        <v>55</v>
      </c>
      <c r="C160" s="68" t="s">
        <v>58</v>
      </c>
      <c r="D160" s="67" t="s">
        <v>1230</v>
      </c>
      <c r="E160" s="69">
        <f>0.74*16+(E161+E162)</f>
        <v>52.7</v>
      </c>
      <c r="F160" s="67"/>
      <c r="G160" s="69">
        <f t="shared" si="14"/>
        <v>0</v>
      </c>
    </row>
    <row r="161" spans="1:7" s="4" customFormat="1" ht="45">
      <c r="A161" s="67">
        <f t="shared" si="11"/>
        <v>125</v>
      </c>
      <c r="B161" s="67" t="s">
        <v>538</v>
      </c>
      <c r="C161" s="68" t="s">
        <v>554</v>
      </c>
      <c r="D161" s="67" t="s">
        <v>1230</v>
      </c>
      <c r="E161" s="69">
        <v>13.66</v>
      </c>
      <c r="F161" s="67"/>
      <c r="G161" s="69">
        <f t="shared" si="14"/>
        <v>0</v>
      </c>
    </row>
    <row r="162" spans="1:7" s="4" customFormat="1" ht="45">
      <c r="A162" s="67">
        <f t="shared" si="11"/>
        <v>126</v>
      </c>
      <c r="B162" s="67" t="s">
        <v>538</v>
      </c>
      <c r="C162" s="68" t="s">
        <v>590</v>
      </c>
      <c r="D162" s="67" t="s">
        <v>1230</v>
      </c>
      <c r="E162" s="69">
        <v>27.2</v>
      </c>
      <c r="F162" s="67"/>
      <c r="G162" s="69">
        <f t="shared" si="14"/>
        <v>0</v>
      </c>
    </row>
    <row r="163" spans="1:7" s="4" customFormat="1">
      <c r="A163" s="67"/>
      <c r="B163" s="73"/>
      <c r="C163" s="72" t="s">
        <v>1264</v>
      </c>
      <c r="D163" s="67"/>
      <c r="E163" s="69"/>
      <c r="F163" s="67"/>
      <c r="G163" s="69"/>
    </row>
    <row r="164" spans="1:7" s="4" customFormat="1" ht="30">
      <c r="A164" s="67">
        <f>A162+1</f>
        <v>127</v>
      </c>
      <c r="B164" s="67" t="s">
        <v>47</v>
      </c>
      <c r="C164" s="68" t="s">
        <v>49</v>
      </c>
      <c r="D164" s="67" t="s">
        <v>1230</v>
      </c>
      <c r="E164" s="69">
        <f>64.4*0.56+E167</f>
        <v>190.26400000000001</v>
      </c>
      <c r="F164" s="67"/>
      <c r="G164" s="69">
        <f t="shared" ref="G164:G167" si="15">ROUND(E164*F164,2)</f>
        <v>0</v>
      </c>
    </row>
    <row r="165" spans="1:7" s="4" customFormat="1" ht="30">
      <c r="A165" s="67">
        <f>A164+1</f>
        <v>128</v>
      </c>
      <c r="B165" s="67" t="s">
        <v>51</v>
      </c>
      <c r="C165" s="68" t="s">
        <v>552</v>
      </c>
      <c r="D165" s="67" t="s">
        <v>1230</v>
      </c>
      <c r="E165" s="69">
        <f>64.4*0.75+E166</f>
        <v>202.5</v>
      </c>
      <c r="F165" s="67"/>
      <c r="G165" s="69">
        <f t="shared" si="15"/>
        <v>0</v>
      </c>
    </row>
    <row r="166" spans="1:7" s="4" customFormat="1" ht="30">
      <c r="A166" s="67">
        <f t="shared" ref="A166:A167" si="16">A165+1</f>
        <v>129</v>
      </c>
      <c r="B166" s="67" t="s">
        <v>55</v>
      </c>
      <c r="C166" s="68" t="s">
        <v>58</v>
      </c>
      <c r="D166" s="67" t="s">
        <v>1230</v>
      </c>
      <c r="E166" s="69">
        <f>E167</f>
        <v>154.19999999999999</v>
      </c>
      <c r="F166" s="67"/>
      <c r="G166" s="69">
        <f t="shared" si="15"/>
        <v>0</v>
      </c>
    </row>
    <row r="167" spans="1:7" s="4" customFormat="1" ht="30">
      <c r="A167" s="67">
        <f t="shared" si="16"/>
        <v>130</v>
      </c>
      <c r="B167" s="67" t="s">
        <v>538</v>
      </c>
      <c r="C167" s="68" t="s">
        <v>627</v>
      </c>
      <c r="D167" s="67" t="s">
        <v>1230</v>
      </c>
      <c r="E167" s="69">
        <v>154.19999999999999</v>
      </c>
      <c r="F167" s="67"/>
      <c r="G167" s="69">
        <f t="shared" si="15"/>
        <v>0</v>
      </c>
    </row>
    <row r="168" spans="1:7" s="4" customFormat="1">
      <c r="A168" s="67"/>
      <c r="B168" s="73"/>
      <c r="C168" s="72" t="s">
        <v>1265</v>
      </c>
      <c r="D168" s="67"/>
      <c r="E168" s="69"/>
      <c r="F168" s="67"/>
      <c r="G168" s="69"/>
    </row>
    <row r="169" spans="1:7" s="4" customFormat="1" ht="30">
      <c r="A169" s="67">
        <f>A167+1</f>
        <v>131</v>
      </c>
      <c r="B169" s="67" t="s">
        <v>47</v>
      </c>
      <c r="C169" s="68" t="s">
        <v>48</v>
      </c>
      <c r="D169" s="67" t="s">
        <v>1230</v>
      </c>
      <c r="E169" s="69">
        <f>(0.91*49.1)+E174</f>
        <v>184.58100000000002</v>
      </c>
      <c r="F169" s="67"/>
      <c r="G169" s="69">
        <f t="shared" ref="G169:G174" si="17">ROUND(E169*F169,2)</f>
        <v>0</v>
      </c>
    </row>
    <row r="170" spans="1:7" s="4" customFormat="1" ht="30">
      <c r="A170" s="67">
        <f t="shared" si="11"/>
        <v>132</v>
      </c>
      <c r="B170" s="67" t="s">
        <v>51</v>
      </c>
      <c r="C170" s="68" t="s">
        <v>53</v>
      </c>
      <c r="D170" s="67" t="s">
        <v>1230</v>
      </c>
      <c r="E170" s="69">
        <f>(1.08*49.1)+E174</f>
        <v>192.928</v>
      </c>
      <c r="F170" s="67"/>
      <c r="G170" s="69">
        <f t="shared" si="17"/>
        <v>0</v>
      </c>
    </row>
    <row r="171" spans="1:7" s="4" customFormat="1" ht="30">
      <c r="A171" s="67">
        <f t="shared" si="11"/>
        <v>133</v>
      </c>
      <c r="B171" s="67" t="s">
        <v>55</v>
      </c>
      <c r="C171" s="68" t="s">
        <v>58</v>
      </c>
      <c r="D171" s="67" t="s">
        <v>1230</v>
      </c>
      <c r="E171" s="69">
        <f>E174</f>
        <v>139.9</v>
      </c>
      <c r="F171" s="67"/>
      <c r="G171" s="69">
        <f t="shared" si="17"/>
        <v>0</v>
      </c>
    </row>
    <row r="172" spans="1:7" s="4" customFormat="1" ht="30">
      <c r="A172" s="67">
        <f t="shared" si="11"/>
        <v>134</v>
      </c>
      <c r="B172" s="67" t="s">
        <v>59</v>
      </c>
      <c r="C172" s="68" t="s">
        <v>61</v>
      </c>
      <c r="D172" s="67" t="s">
        <v>1230</v>
      </c>
      <c r="E172" s="69">
        <f>E174</f>
        <v>139.9</v>
      </c>
      <c r="F172" s="67"/>
      <c r="G172" s="69">
        <f t="shared" si="17"/>
        <v>0</v>
      </c>
    </row>
    <row r="173" spans="1:7" s="4" customFormat="1" ht="30">
      <c r="A173" s="67">
        <f t="shared" si="11"/>
        <v>135</v>
      </c>
      <c r="B173" s="67" t="s">
        <v>64</v>
      </c>
      <c r="C173" s="68" t="s">
        <v>1275</v>
      </c>
      <c r="D173" s="67" t="s">
        <v>1230</v>
      </c>
      <c r="E173" s="69">
        <f>E171+E172</f>
        <v>279.8</v>
      </c>
      <c r="F173" s="67"/>
      <c r="G173" s="69">
        <f t="shared" si="17"/>
        <v>0</v>
      </c>
    </row>
    <row r="174" spans="1:7" s="4" customFormat="1" ht="30">
      <c r="A174" s="67">
        <f t="shared" si="11"/>
        <v>136</v>
      </c>
      <c r="B174" s="67" t="s">
        <v>68</v>
      </c>
      <c r="C174" s="68" t="s">
        <v>69</v>
      </c>
      <c r="D174" s="67" t="s">
        <v>1230</v>
      </c>
      <c r="E174" s="69">
        <v>139.9</v>
      </c>
      <c r="F174" s="67"/>
      <c r="G174" s="69">
        <f t="shared" si="17"/>
        <v>0</v>
      </c>
    </row>
    <row r="175" spans="1:7" s="4" customFormat="1">
      <c r="A175" s="67"/>
      <c r="B175" s="73"/>
      <c r="C175" s="72" t="s">
        <v>1266</v>
      </c>
      <c r="D175" s="67"/>
      <c r="E175" s="69"/>
      <c r="F175" s="67"/>
      <c r="G175" s="69"/>
    </row>
    <row r="176" spans="1:7" s="4" customFormat="1" ht="30">
      <c r="A176" s="67">
        <f>A174+1</f>
        <v>137</v>
      </c>
      <c r="B176" s="67" t="s">
        <v>47</v>
      </c>
      <c r="C176" s="68" t="s">
        <v>48</v>
      </c>
      <c r="D176" s="67" t="s">
        <v>1230</v>
      </c>
      <c r="E176" s="69">
        <f>(0.91*43.4)+E179</f>
        <v>141.994</v>
      </c>
      <c r="F176" s="67"/>
      <c r="G176" s="69">
        <f t="shared" ref="G176:G179" si="18">ROUND(E176*F176,2)</f>
        <v>0</v>
      </c>
    </row>
    <row r="177" spans="1:7" s="4" customFormat="1" ht="30">
      <c r="A177" s="67">
        <f t="shared" si="11"/>
        <v>138</v>
      </c>
      <c r="B177" s="67" t="s">
        <v>51</v>
      </c>
      <c r="C177" s="68" t="s">
        <v>53</v>
      </c>
      <c r="D177" s="67" t="s">
        <v>1230</v>
      </c>
      <c r="E177" s="69">
        <f>(1.08*43.4)+E179</f>
        <v>149.37200000000001</v>
      </c>
      <c r="F177" s="67"/>
      <c r="G177" s="69">
        <f t="shared" si="18"/>
        <v>0</v>
      </c>
    </row>
    <row r="178" spans="1:7" s="4" customFormat="1" ht="30">
      <c r="A178" s="67">
        <f t="shared" si="11"/>
        <v>139</v>
      </c>
      <c r="B178" s="67" t="s">
        <v>55</v>
      </c>
      <c r="C178" s="68" t="s">
        <v>58</v>
      </c>
      <c r="D178" s="67" t="s">
        <v>1230</v>
      </c>
      <c r="E178" s="69">
        <f>E179</f>
        <v>102.5</v>
      </c>
      <c r="F178" s="67"/>
      <c r="G178" s="69">
        <f t="shared" si="18"/>
        <v>0</v>
      </c>
    </row>
    <row r="179" spans="1:7" s="4" customFormat="1" ht="30">
      <c r="A179" s="67">
        <f t="shared" si="11"/>
        <v>140</v>
      </c>
      <c r="B179" s="67" t="s">
        <v>538</v>
      </c>
      <c r="C179" s="68" t="s">
        <v>767</v>
      </c>
      <c r="D179" s="67" t="s">
        <v>1230</v>
      </c>
      <c r="E179" s="69">
        <v>102.5</v>
      </c>
      <c r="F179" s="67"/>
      <c r="G179" s="69">
        <f t="shared" si="18"/>
        <v>0</v>
      </c>
    </row>
    <row r="180" spans="1:7" s="4" customFormat="1">
      <c r="A180" s="67"/>
      <c r="B180" s="67"/>
      <c r="C180" s="72" t="s">
        <v>1267</v>
      </c>
      <c r="D180" s="67"/>
      <c r="E180" s="69"/>
      <c r="F180" s="67"/>
      <c r="G180" s="69"/>
    </row>
    <row r="181" spans="1:7" s="4" customFormat="1" ht="30">
      <c r="A181" s="67">
        <f>A179+1</f>
        <v>141</v>
      </c>
      <c r="B181" s="67" t="s">
        <v>51</v>
      </c>
      <c r="C181" s="68" t="s">
        <v>50</v>
      </c>
      <c r="D181" s="67" t="s">
        <v>1230</v>
      </c>
      <c r="E181" s="69">
        <f>(0.91*46)+(E183)</f>
        <v>82.759999999999991</v>
      </c>
      <c r="F181" s="67"/>
      <c r="G181" s="69">
        <f t="shared" ref="G181:G183" si="19">ROUND(E181*F181,2)</f>
        <v>0</v>
      </c>
    </row>
    <row r="182" spans="1:7" s="4" customFormat="1" ht="30">
      <c r="A182" s="67">
        <f t="shared" si="11"/>
        <v>142</v>
      </c>
      <c r="B182" s="67" t="s">
        <v>55</v>
      </c>
      <c r="C182" s="68" t="s">
        <v>57</v>
      </c>
      <c r="D182" s="67" t="s">
        <v>1230</v>
      </c>
      <c r="E182" s="69">
        <f>(1.08*46)+E183</f>
        <v>90.580000000000013</v>
      </c>
      <c r="F182" s="67"/>
      <c r="G182" s="69">
        <f t="shared" si="19"/>
        <v>0</v>
      </c>
    </row>
    <row r="183" spans="1:7" s="4" customFormat="1" ht="45">
      <c r="A183" s="67">
        <f t="shared" si="11"/>
        <v>143</v>
      </c>
      <c r="B183" s="67" t="s">
        <v>541</v>
      </c>
      <c r="C183" s="68" t="s">
        <v>558</v>
      </c>
      <c r="D183" s="67" t="s">
        <v>8</v>
      </c>
      <c r="E183" s="69">
        <v>40.9</v>
      </c>
      <c r="F183" s="67"/>
      <c r="G183" s="69">
        <f t="shared" si="19"/>
        <v>0</v>
      </c>
    </row>
    <row r="184" spans="1:7" s="4" customFormat="1">
      <c r="A184" s="67"/>
      <c r="B184" s="67"/>
      <c r="C184" s="72" t="s">
        <v>1268</v>
      </c>
      <c r="D184" s="67"/>
      <c r="E184" s="69"/>
      <c r="F184" s="67"/>
      <c r="G184" s="69"/>
    </row>
    <row r="185" spans="1:7" s="4" customFormat="1" ht="30">
      <c r="A185" s="67">
        <f>A183+1</f>
        <v>144</v>
      </c>
      <c r="B185" s="67" t="s">
        <v>542</v>
      </c>
      <c r="C185" s="68" t="s">
        <v>54</v>
      </c>
      <c r="D185" s="67" t="s">
        <v>1230</v>
      </c>
      <c r="E185" s="69">
        <v>681.85</v>
      </c>
      <c r="F185" s="67"/>
      <c r="G185" s="69">
        <f t="shared" ref="G185:G192" si="20">ROUND(E185*F185,2)</f>
        <v>0</v>
      </c>
    </row>
    <row r="186" spans="1:7" s="4" customFormat="1" ht="30">
      <c r="A186" s="67">
        <f t="shared" si="11"/>
        <v>145</v>
      </c>
      <c r="B186" s="67" t="s">
        <v>55</v>
      </c>
      <c r="C186" s="68" t="s">
        <v>56</v>
      </c>
      <c r="D186" s="67" t="s">
        <v>1230</v>
      </c>
      <c r="E186" s="69">
        <f>681.85-E187</f>
        <v>644.5</v>
      </c>
      <c r="F186" s="67"/>
      <c r="G186" s="69">
        <f t="shared" si="20"/>
        <v>0</v>
      </c>
    </row>
    <row r="187" spans="1:7" s="4" customFormat="1" ht="45">
      <c r="A187" s="67">
        <f t="shared" si="11"/>
        <v>146</v>
      </c>
      <c r="B187" s="67" t="s">
        <v>41</v>
      </c>
      <c r="C187" s="68" t="s">
        <v>766</v>
      </c>
      <c r="D187" s="67" t="s">
        <v>1230</v>
      </c>
      <c r="E187" s="69">
        <v>37.35</v>
      </c>
      <c r="F187" s="67"/>
      <c r="G187" s="69">
        <f t="shared" si="20"/>
        <v>0</v>
      </c>
    </row>
    <row r="188" spans="1:7" s="4" customFormat="1" ht="30">
      <c r="A188" s="67">
        <f t="shared" si="11"/>
        <v>147</v>
      </c>
      <c r="B188" s="67" t="s">
        <v>71</v>
      </c>
      <c r="C188" s="68" t="s">
        <v>544</v>
      </c>
      <c r="D188" s="67" t="s">
        <v>1230</v>
      </c>
      <c r="E188" s="69">
        <v>492</v>
      </c>
      <c r="F188" s="67"/>
      <c r="G188" s="69">
        <f t="shared" si="20"/>
        <v>0</v>
      </c>
    </row>
    <row r="189" spans="1:7" s="4" customFormat="1" ht="45">
      <c r="A189" s="67">
        <f t="shared" si="11"/>
        <v>148</v>
      </c>
      <c r="B189" s="74" t="s">
        <v>538</v>
      </c>
      <c r="C189" s="75" t="s">
        <v>75</v>
      </c>
      <c r="D189" s="74" t="s">
        <v>1230</v>
      </c>
      <c r="E189" s="76">
        <v>39.950000000000003</v>
      </c>
      <c r="F189" s="74"/>
      <c r="G189" s="69">
        <f t="shared" si="20"/>
        <v>0</v>
      </c>
    </row>
    <row r="190" spans="1:7" s="4" customFormat="1" ht="30">
      <c r="A190" s="67">
        <f t="shared" si="11"/>
        <v>149</v>
      </c>
      <c r="B190" s="67" t="s">
        <v>541</v>
      </c>
      <c r="C190" s="68" t="s">
        <v>72</v>
      </c>
      <c r="D190" s="67" t="s">
        <v>1230</v>
      </c>
      <c r="E190" s="69">
        <v>24.1</v>
      </c>
      <c r="F190" s="67"/>
      <c r="G190" s="69">
        <f t="shared" si="20"/>
        <v>0</v>
      </c>
    </row>
    <row r="191" spans="1:7" s="4" customFormat="1" ht="30">
      <c r="A191" s="67">
        <f t="shared" si="11"/>
        <v>150</v>
      </c>
      <c r="B191" s="67" t="s">
        <v>71</v>
      </c>
      <c r="C191" s="68" t="s">
        <v>73</v>
      </c>
      <c r="D191" s="67" t="s">
        <v>1230</v>
      </c>
      <c r="E191" s="69">
        <v>43.7</v>
      </c>
      <c r="F191" s="67"/>
      <c r="G191" s="69">
        <f t="shared" si="20"/>
        <v>0</v>
      </c>
    </row>
    <row r="192" spans="1:7" s="4" customFormat="1" ht="30">
      <c r="A192" s="67">
        <f t="shared" si="11"/>
        <v>151</v>
      </c>
      <c r="B192" s="67" t="s">
        <v>71</v>
      </c>
      <c r="C192" s="68" t="s">
        <v>74</v>
      </c>
      <c r="D192" s="67" t="s">
        <v>1230</v>
      </c>
      <c r="E192" s="69">
        <v>44.75</v>
      </c>
      <c r="F192" s="67"/>
      <c r="G192" s="69">
        <f t="shared" si="20"/>
        <v>0</v>
      </c>
    </row>
    <row r="193" spans="1:7" s="4" customFormat="1">
      <c r="A193" s="67"/>
      <c r="B193" s="67"/>
      <c r="C193" s="72" t="s">
        <v>70</v>
      </c>
      <c r="D193" s="67"/>
      <c r="E193" s="69"/>
      <c r="F193" s="67"/>
      <c r="G193" s="69"/>
    </row>
    <row r="194" spans="1:7" s="4" customFormat="1" ht="30">
      <c r="A194" s="67">
        <f>A192+1</f>
        <v>152</v>
      </c>
      <c r="B194" s="67" t="s">
        <v>47</v>
      </c>
      <c r="C194" s="68" t="s">
        <v>50</v>
      </c>
      <c r="D194" s="67" t="s">
        <v>1230</v>
      </c>
      <c r="E194" s="69">
        <f>E195</f>
        <v>2866.0500000000006</v>
      </c>
      <c r="F194" s="67"/>
      <c r="G194" s="69">
        <f t="shared" ref="G194:G202" si="21">ROUND(E194*F194,2)</f>
        <v>0</v>
      </c>
    </row>
    <row r="195" spans="1:7" s="4" customFormat="1" ht="30">
      <c r="A195" s="67">
        <f t="shared" si="11"/>
        <v>153</v>
      </c>
      <c r="B195" s="67" t="s">
        <v>55</v>
      </c>
      <c r="C195" s="68" t="s">
        <v>56</v>
      </c>
      <c r="D195" s="67" t="s">
        <v>1230</v>
      </c>
      <c r="E195" s="69">
        <f>SUM(E196:E202)</f>
        <v>2866.0500000000006</v>
      </c>
      <c r="F195" s="67"/>
      <c r="G195" s="69">
        <f t="shared" si="21"/>
        <v>0</v>
      </c>
    </row>
    <row r="196" spans="1:7" s="4" customFormat="1" ht="30">
      <c r="A196" s="67">
        <f t="shared" si="11"/>
        <v>154</v>
      </c>
      <c r="B196" s="67" t="s">
        <v>71</v>
      </c>
      <c r="C196" s="68" t="s">
        <v>540</v>
      </c>
      <c r="D196" s="67" t="s">
        <v>1230</v>
      </c>
      <c r="E196" s="69">
        <v>1988</v>
      </c>
      <c r="F196" s="67"/>
      <c r="G196" s="69">
        <f t="shared" si="21"/>
        <v>0</v>
      </c>
    </row>
    <row r="197" spans="1:7" s="4" customFormat="1" ht="30">
      <c r="A197" s="67">
        <f t="shared" ref="A197:A238" si="22">A196+1</f>
        <v>155</v>
      </c>
      <c r="B197" s="67" t="s">
        <v>541</v>
      </c>
      <c r="C197" s="68" t="s">
        <v>580</v>
      </c>
      <c r="D197" s="67" t="s">
        <v>1230</v>
      </c>
      <c r="E197" s="69">
        <v>252.4</v>
      </c>
      <c r="F197" s="67"/>
      <c r="G197" s="69">
        <f t="shared" si="21"/>
        <v>0</v>
      </c>
    </row>
    <row r="198" spans="1:7" s="4" customFormat="1" ht="45">
      <c r="A198" s="67">
        <f t="shared" si="22"/>
        <v>156</v>
      </c>
      <c r="B198" s="67" t="s">
        <v>538</v>
      </c>
      <c r="C198" s="68" t="s">
        <v>75</v>
      </c>
      <c r="D198" s="67" t="s">
        <v>1230</v>
      </c>
      <c r="E198" s="69">
        <v>314.3</v>
      </c>
      <c r="F198" s="67"/>
      <c r="G198" s="69">
        <f t="shared" si="21"/>
        <v>0</v>
      </c>
    </row>
    <row r="199" spans="1:7" s="4" customFormat="1" ht="30">
      <c r="A199" s="67">
        <f t="shared" si="22"/>
        <v>157</v>
      </c>
      <c r="B199" s="67" t="s">
        <v>538</v>
      </c>
      <c r="C199" s="68" t="s">
        <v>984</v>
      </c>
      <c r="D199" s="67" t="s">
        <v>1230</v>
      </c>
      <c r="E199" s="69">
        <v>84</v>
      </c>
      <c r="F199" s="67"/>
      <c r="G199" s="69">
        <f t="shared" si="21"/>
        <v>0</v>
      </c>
    </row>
    <row r="200" spans="1:7" s="4" customFormat="1" ht="30">
      <c r="A200" s="67">
        <f>A198+1</f>
        <v>157</v>
      </c>
      <c r="B200" s="67" t="s">
        <v>541</v>
      </c>
      <c r="C200" s="68" t="s">
        <v>72</v>
      </c>
      <c r="D200" s="67" t="s">
        <v>1230</v>
      </c>
      <c r="E200" s="69">
        <v>93.4</v>
      </c>
      <c r="F200" s="67"/>
      <c r="G200" s="69">
        <f t="shared" si="21"/>
        <v>0</v>
      </c>
    </row>
    <row r="201" spans="1:7" s="4" customFormat="1" ht="30">
      <c r="A201" s="67">
        <f t="shared" si="22"/>
        <v>158</v>
      </c>
      <c r="B201" s="67" t="s">
        <v>71</v>
      </c>
      <c r="C201" s="68" t="s">
        <v>73</v>
      </c>
      <c r="D201" s="67" t="s">
        <v>1230</v>
      </c>
      <c r="E201" s="69">
        <v>9.4</v>
      </c>
      <c r="F201" s="67"/>
      <c r="G201" s="69">
        <f t="shared" si="21"/>
        <v>0</v>
      </c>
    </row>
    <row r="202" spans="1:7" s="4" customFormat="1" ht="30">
      <c r="A202" s="67">
        <f t="shared" si="22"/>
        <v>159</v>
      </c>
      <c r="B202" s="67" t="s">
        <v>71</v>
      </c>
      <c r="C202" s="68" t="s">
        <v>74</v>
      </c>
      <c r="D202" s="67" t="s">
        <v>1230</v>
      </c>
      <c r="E202" s="69">
        <v>124.55</v>
      </c>
      <c r="F202" s="67"/>
      <c r="G202" s="69">
        <f t="shared" si="21"/>
        <v>0</v>
      </c>
    </row>
    <row r="203" spans="1:7" s="4" customFormat="1">
      <c r="A203" s="67"/>
      <c r="B203" s="67"/>
      <c r="C203" s="72" t="s">
        <v>524</v>
      </c>
      <c r="D203" s="67"/>
      <c r="E203" s="69"/>
      <c r="F203" s="67"/>
      <c r="G203" s="69"/>
    </row>
    <row r="204" spans="1:7" s="4" customFormat="1" ht="30">
      <c r="A204" s="67">
        <f>A202+1</f>
        <v>160</v>
      </c>
      <c r="B204" s="67" t="s">
        <v>55</v>
      </c>
      <c r="C204" s="68" t="s">
        <v>557</v>
      </c>
      <c r="D204" s="67" t="s">
        <v>1230</v>
      </c>
      <c r="E204" s="69">
        <f>E206</f>
        <v>101.3</v>
      </c>
      <c r="F204" s="67"/>
      <c r="G204" s="69">
        <f t="shared" ref="G204:G207" si="23">ROUND(E204*F204,2)</f>
        <v>0</v>
      </c>
    </row>
    <row r="205" spans="1:7" s="4" customFormat="1" ht="30">
      <c r="A205" s="67">
        <f t="shared" si="22"/>
        <v>161</v>
      </c>
      <c r="B205" s="67" t="s">
        <v>55</v>
      </c>
      <c r="C205" s="68" t="s">
        <v>556</v>
      </c>
      <c r="D205" s="67" t="s">
        <v>1230</v>
      </c>
      <c r="E205" s="69">
        <f>E207</f>
        <v>22.9</v>
      </c>
      <c r="F205" s="67"/>
      <c r="G205" s="69">
        <f t="shared" si="23"/>
        <v>0</v>
      </c>
    </row>
    <row r="206" spans="1:7" s="4" customFormat="1" ht="30">
      <c r="A206" s="67">
        <f t="shared" si="22"/>
        <v>162</v>
      </c>
      <c r="B206" s="67" t="s">
        <v>71</v>
      </c>
      <c r="C206" s="68" t="s">
        <v>577</v>
      </c>
      <c r="D206" s="67" t="s">
        <v>1230</v>
      </c>
      <c r="E206" s="69">
        <v>101.3</v>
      </c>
      <c r="F206" s="67"/>
      <c r="G206" s="69">
        <f t="shared" si="23"/>
        <v>0</v>
      </c>
    </row>
    <row r="207" spans="1:7" s="4" customFormat="1" ht="45">
      <c r="A207" s="67">
        <f t="shared" si="22"/>
        <v>163</v>
      </c>
      <c r="B207" s="67" t="s">
        <v>538</v>
      </c>
      <c r="C207" s="68" t="s">
        <v>555</v>
      </c>
      <c r="D207" s="67" t="s">
        <v>1230</v>
      </c>
      <c r="E207" s="69">
        <v>22.9</v>
      </c>
      <c r="F207" s="67"/>
      <c r="G207" s="69">
        <f t="shared" si="23"/>
        <v>0</v>
      </c>
    </row>
    <row r="208" spans="1:7" s="4" customFormat="1">
      <c r="A208" s="80"/>
      <c r="B208" s="80"/>
      <c r="C208" s="87" t="s">
        <v>1269</v>
      </c>
      <c r="D208" s="80"/>
      <c r="E208" s="81"/>
      <c r="F208" s="80"/>
      <c r="G208" s="81">
        <f>SUM(G124:G207)</f>
        <v>0</v>
      </c>
    </row>
    <row r="209" spans="1:11" ht="15" customHeight="1">
      <c r="A209" s="82">
        <v>3</v>
      </c>
      <c r="B209" s="83"/>
      <c r="C209" s="88" t="s">
        <v>1270</v>
      </c>
      <c r="D209" s="83"/>
      <c r="E209" s="84"/>
      <c r="F209" s="83"/>
      <c r="G209" s="84"/>
    </row>
    <row r="210" spans="1:11">
      <c r="A210" s="67"/>
      <c r="B210" s="73"/>
      <c r="C210" s="72" t="s">
        <v>532</v>
      </c>
      <c r="D210" s="65"/>
      <c r="E210" s="66"/>
      <c r="F210" s="65"/>
      <c r="G210" s="66"/>
    </row>
    <row r="211" spans="1:11" ht="45">
      <c r="A211" s="67">
        <f>A207+1</f>
        <v>164</v>
      </c>
      <c r="B211" s="67" t="s">
        <v>33</v>
      </c>
      <c r="C211" s="68" t="s">
        <v>34</v>
      </c>
      <c r="D211" s="67" t="s">
        <v>11</v>
      </c>
      <c r="E211" s="69">
        <v>1159.3</v>
      </c>
      <c r="F211" s="67"/>
      <c r="G211" s="69">
        <f t="shared" ref="G211:G214" si="24">ROUND(E211*F211,2)</f>
        <v>0</v>
      </c>
    </row>
    <row r="212" spans="1:11" ht="45">
      <c r="A212" s="67">
        <f t="shared" si="22"/>
        <v>165</v>
      </c>
      <c r="B212" s="67" t="s">
        <v>33</v>
      </c>
      <c r="C212" s="68" t="s">
        <v>35</v>
      </c>
      <c r="D212" s="67" t="s">
        <v>11</v>
      </c>
      <c r="E212" s="69">
        <f>0.2*E86</f>
        <v>189.476</v>
      </c>
      <c r="F212" s="67"/>
      <c r="G212" s="69">
        <f t="shared" si="24"/>
        <v>0</v>
      </c>
    </row>
    <row r="213" spans="1:11" ht="30">
      <c r="A213" s="67">
        <f t="shared" si="22"/>
        <v>166</v>
      </c>
      <c r="B213" s="67" t="s">
        <v>33</v>
      </c>
      <c r="C213" s="68" t="s">
        <v>36</v>
      </c>
      <c r="D213" s="67" t="s">
        <v>11</v>
      </c>
      <c r="E213" s="69">
        <v>237.8</v>
      </c>
      <c r="F213" s="67"/>
      <c r="G213" s="69">
        <f t="shared" si="24"/>
        <v>0</v>
      </c>
    </row>
    <row r="214" spans="1:11">
      <c r="A214" s="67">
        <f t="shared" si="22"/>
        <v>167</v>
      </c>
      <c r="B214" s="67" t="s">
        <v>33</v>
      </c>
      <c r="C214" s="68" t="s">
        <v>37</v>
      </c>
      <c r="D214" s="67" t="s">
        <v>11</v>
      </c>
      <c r="E214" s="69">
        <v>149.5</v>
      </c>
      <c r="F214" s="67"/>
      <c r="G214" s="69">
        <f t="shared" si="24"/>
        <v>0</v>
      </c>
    </row>
    <row r="215" spans="1:11">
      <c r="A215" s="67"/>
      <c r="B215" s="67"/>
      <c r="C215" s="72" t="s">
        <v>533</v>
      </c>
      <c r="D215" s="67"/>
      <c r="E215" s="69"/>
      <c r="F215" s="67"/>
      <c r="G215" s="69"/>
    </row>
    <row r="216" spans="1:11" ht="45">
      <c r="A216" s="67">
        <f>A214+1</f>
        <v>168</v>
      </c>
      <c r="B216" s="67" t="s">
        <v>38</v>
      </c>
      <c r="C216" s="68" t="s">
        <v>39</v>
      </c>
      <c r="D216" s="67" t="s">
        <v>4</v>
      </c>
      <c r="E216" s="69">
        <v>476.9</v>
      </c>
      <c r="F216" s="67"/>
      <c r="G216" s="69">
        <f t="shared" ref="G216:G217" si="25">ROUND(E216*F216,2)</f>
        <v>0</v>
      </c>
      <c r="K216" s="5"/>
    </row>
    <row r="217" spans="1:11">
      <c r="A217" s="67">
        <f>A216+1</f>
        <v>169</v>
      </c>
      <c r="B217" s="67" t="s">
        <v>1225</v>
      </c>
      <c r="C217" s="68" t="s">
        <v>1224</v>
      </c>
      <c r="D217" s="67" t="s">
        <v>4</v>
      </c>
      <c r="E217" s="69">
        <v>6</v>
      </c>
      <c r="F217" s="67"/>
      <c r="G217" s="69">
        <f t="shared" si="25"/>
        <v>0</v>
      </c>
      <c r="K217" s="5"/>
    </row>
    <row r="218" spans="1:11">
      <c r="A218" s="67"/>
      <c r="B218" s="67"/>
      <c r="C218" s="72" t="s">
        <v>534</v>
      </c>
      <c r="D218" s="67"/>
      <c r="E218" s="69"/>
      <c r="F218" s="67"/>
      <c r="G218" s="69"/>
    </row>
    <row r="219" spans="1:11" ht="45">
      <c r="A219" s="67">
        <f>A216+1</f>
        <v>169</v>
      </c>
      <c r="B219" s="67" t="s">
        <v>41</v>
      </c>
      <c r="C219" s="68" t="s">
        <v>42</v>
      </c>
      <c r="D219" s="67" t="s">
        <v>4</v>
      </c>
      <c r="E219" s="69">
        <v>792</v>
      </c>
      <c r="F219" s="67"/>
      <c r="G219" s="69">
        <f t="shared" ref="G219:G220" si="26">ROUND(E219*F219,2)</f>
        <v>0</v>
      </c>
    </row>
    <row r="220" spans="1:11" ht="45">
      <c r="A220" s="67">
        <f t="shared" si="22"/>
        <v>170</v>
      </c>
      <c r="B220" s="67" t="s">
        <v>41</v>
      </c>
      <c r="C220" s="68" t="s">
        <v>43</v>
      </c>
      <c r="D220" s="67" t="s">
        <v>4</v>
      </c>
      <c r="E220" s="69">
        <v>374.6</v>
      </c>
      <c r="F220" s="67"/>
      <c r="G220" s="69">
        <f t="shared" si="26"/>
        <v>0</v>
      </c>
    </row>
    <row r="221" spans="1:11">
      <c r="A221" s="67"/>
      <c r="B221" s="67"/>
      <c r="C221" s="72" t="s">
        <v>535</v>
      </c>
      <c r="D221" s="67"/>
      <c r="E221" s="69"/>
      <c r="F221" s="67"/>
      <c r="G221" s="69"/>
    </row>
    <row r="222" spans="1:11" ht="30">
      <c r="A222" s="67">
        <f>A220+1</f>
        <v>171</v>
      </c>
      <c r="B222" s="67" t="s">
        <v>44</v>
      </c>
      <c r="C222" s="68" t="s">
        <v>45</v>
      </c>
      <c r="D222" s="67" t="s">
        <v>11</v>
      </c>
      <c r="E222" s="69">
        <v>268</v>
      </c>
      <c r="F222" s="67"/>
      <c r="G222" s="69">
        <f t="shared" ref="G222" si="27">ROUND(E222*F222,2)</f>
        <v>0</v>
      </c>
    </row>
    <row r="223" spans="1:11">
      <c r="A223" s="80"/>
      <c r="B223" s="80"/>
      <c r="C223" s="87" t="s">
        <v>1271</v>
      </c>
      <c r="D223" s="80"/>
      <c r="E223" s="81"/>
      <c r="F223" s="80"/>
      <c r="G223" s="81">
        <f>SUM(G211:G222)</f>
        <v>0</v>
      </c>
    </row>
    <row r="224" spans="1:11" ht="18.75" customHeight="1">
      <c r="A224" s="82">
        <v>4</v>
      </c>
      <c r="B224" s="83"/>
      <c r="C224" s="88" t="s">
        <v>1272</v>
      </c>
      <c r="D224" s="83"/>
      <c r="E224" s="84"/>
      <c r="F224" s="83"/>
      <c r="G224" s="84"/>
    </row>
    <row r="225" spans="1:7" ht="21" customHeight="1">
      <c r="A225" s="67">
        <f>A222+1</f>
        <v>172</v>
      </c>
      <c r="B225" s="67" t="s">
        <v>76</v>
      </c>
      <c r="C225" s="68" t="s">
        <v>77</v>
      </c>
      <c r="D225" s="67" t="s">
        <v>3</v>
      </c>
      <c r="E225" s="69">
        <v>24</v>
      </c>
      <c r="F225" s="67"/>
      <c r="G225" s="69">
        <f t="shared" ref="G225:G238" si="28">ROUND(E225*F225,2)</f>
        <v>0</v>
      </c>
    </row>
    <row r="226" spans="1:7" ht="21" customHeight="1">
      <c r="A226" s="67">
        <f t="shared" si="22"/>
        <v>173</v>
      </c>
      <c r="B226" s="67" t="s">
        <v>76</v>
      </c>
      <c r="C226" s="68" t="s">
        <v>78</v>
      </c>
      <c r="D226" s="67" t="s">
        <v>3</v>
      </c>
      <c r="E226" s="69">
        <v>4</v>
      </c>
      <c r="F226" s="67"/>
      <c r="G226" s="69">
        <f t="shared" si="28"/>
        <v>0</v>
      </c>
    </row>
    <row r="227" spans="1:7" ht="21" customHeight="1">
      <c r="A227" s="67">
        <f t="shared" si="22"/>
        <v>174</v>
      </c>
      <c r="B227" s="67" t="s">
        <v>76</v>
      </c>
      <c r="C227" s="68" t="s">
        <v>79</v>
      </c>
      <c r="D227" s="67" t="s">
        <v>3</v>
      </c>
      <c r="E227" s="69">
        <v>4</v>
      </c>
      <c r="F227" s="67"/>
      <c r="G227" s="69">
        <f t="shared" si="28"/>
        <v>0</v>
      </c>
    </row>
    <row r="228" spans="1:7" ht="21" customHeight="1">
      <c r="A228" s="67">
        <f t="shared" si="22"/>
        <v>175</v>
      </c>
      <c r="B228" s="67" t="s">
        <v>76</v>
      </c>
      <c r="C228" s="68" t="s">
        <v>80</v>
      </c>
      <c r="D228" s="67" t="s">
        <v>3</v>
      </c>
      <c r="E228" s="69">
        <v>4</v>
      </c>
      <c r="F228" s="67"/>
      <c r="G228" s="69">
        <f t="shared" si="28"/>
        <v>0</v>
      </c>
    </row>
    <row r="229" spans="1:7" ht="21" customHeight="1">
      <c r="A229" s="67">
        <f t="shared" si="22"/>
        <v>176</v>
      </c>
      <c r="B229" s="67" t="s">
        <v>76</v>
      </c>
      <c r="C229" s="68" t="s">
        <v>81</v>
      </c>
      <c r="D229" s="67" t="s">
        <v>3</v>
      </c>
      <c r="E229" s="69">
        <v>2</v>
      </c>
      <c r="F229" s="67"/>
      <c r="G229" s="69">
        <f t="shared" si="28"/>
        <v>0</v>
      </c>
    </row>
    <row r="230" spans="1:7" ht="21" customHeight="1">
      <c r="A230" s="67">
        <f t="shared" si="22"/>
        <v>177</v>
      </c>
      <c r="B230" s="67" t="s">
        <v>76</v>
      </c>
      <c r="C230" s="68" t="s">
        <v>82</v>
      </c>
      <c r="D230" s="67" t="s">
        <v>4</v>
      </c>
      <c r="E230" s="69">
        <v>150</v>
      </c>
      <c r="F230" s="67"/>
      <c r="G230" s="69">
        <f t="shared" si="28"/>
        <v>0</v>
      </c>
    </row>
    <row r="231" spans="1:7" ht="27" customHeight="1">
      <c r="A231" s="67">
        <f t="shared" si="22"/>
        <v>178</v>
      </c>
      <c r="B231" s="67" t="s">
        <v>76</v>
      </c>
      <c r="C231" s="68" t="s">
        <v>794</v>
      </c>
      <c r="D231" s="67" t="s">
        <v>3</v>
      </c>
      <c r="E231" s="69">
        <v>4</v>
      </c>
      <c r="F231" s="67"/>
      <c r="G231" s="69">
        <f t="shared" si="28"/>
        <v>0</v>
      </c>
    </row>
    <row r="232" spans="1:7" ht="27" customHeight="1">
      <c r="A232" s="67">
        <f t="shared" si="22"/>
        <v>179</v>
      </c>
      <c r="B232" s="67" t="s">
        <v>76</v>
      </c>
      <c r="C232" s="68" t="s">
        <v>795</v>
      </c>
      <c r="D232" s="67" t="s">
        <v>3</v>
      </c>
      <c r="E232" s="69">
        <v>16</v>
      </c>
      <c r="F232" s="67"/>
      <c r="G232" s="69">
        <f t="shared" si="28"/>
        <v>0</v>
      </c>
    </row>
    <row r="233" spans="1:7" ht="27" customHeight="1">
      <c r="A233" s="67">
        <f t="shared" si="22"/>
        <v>180</v>
      </c>
      <c r="B233" s="67" t="s">
        <v>76</v>
      </c>
      <c r="C233" s="68" t="s">
        <v>796</v>
      </c>
      <c r="D233" s="67" t="s">
        <v>3</v>
      </c>
      <c r="E233" s="69">
        <v>40</v>
      </c>
      <c r="F233" s="67"/>
      <c r="G233" s="69">
        <f t="shared" si="28"/>
        <v>0</v>
      </c>
    </row>
    <row r="234" spans="1:7" ht="27" customHeight="1">
      <c r="A234" s="67">
        <f t="shared" si="22"/>
        <v>181</v>
      </c>
      <c r="B234" s="67" t="s">
        <v>76</v>
      </c>
      <c r="C234" s="68" t="s">
        <v>797</v>
      </c>
      <c r="D234" s="67" t="s">
        <v>3</v>
      </c>
      <c r="E234" s="69">
        <v>2</v>
      </c>
      <c r="F234" s="67"/>
      <c r="G234" s="69">
        <f t="shared" si="28"/>
        <v>0</v>
      </c>
    </row>
    <row r="235" spans="1:7" ht="27" customHeight="1">
      <c r="A235" s="67">
        <f t="shared" si="22"/>
        <v>182</v>
      </c>
      <c r="B235" s="67" t="s">
        <v>76</v>
      </c>
      <c r="C235" s="68" t="s">
        <v>798</v>
      </c>
      <c r="D235" s="67" t="s">
        <v>3</v>
      </c>
      <c r="E235" s="69">
        <v>3</v>
      </c>
      <c r="F235" s="67"/>
      <c r="G235" s="69">
        <f t="shared" si="28"/>
        <v>0</v>
      </c>
    </row>
    <row r="236" spans="1:7" ht="27" customHeight="1">
      <c r="A236" s="67">
        <f t="shared" si="22"/>
        <v>183</v>
      </c>
      <c r="B236" s="67" t="s">
        <v>76</v>
      </c>
      <c r="C236" s="68" t="s">
        <v>983</v>
      </c>
      <c r="D236" s="67" t="s">
        <v>1230</v>
      </c>
      <c r="E236" s="69">
        <v>232</v>
      </c>
      <c r="F236" s="67"/>
      <c r="G236" s="69">
        <f t="shared" si="28"/>
        <v>0</v>
      </c>
    </row>
    <row r="237" spans="1:7" ht="22.5" customHeight="1">
      <c r="A237" s="67">
        <f t="shared" si="22"/>
        <v>184</v>
      </c>
      <c r="B237" s="67" t="s">
        <v>76</v>
      </c>
      <c r="C237" s="68" t="s">
        <v>83</v>
      </c>
      <c r="D237" s="67" t="s">
        <v>3</v>
      </c>
      <c r="E237" s="69">
        <v>1</v>
      </c>
      <c r="F237" s="67"/>
      <c r="G237" s="69">
        <f t="shared" si="28"/>
        <v>0</v>
      </c>
    </row>
    <row r="238" spans="1:7" ht="17.25" customHeight="1">
      <c r="A238" s="67">
        <f t="shared" si="22"/>
        <v>185</v>
      </c>
      <c r="B238" s="67" t="s">
        <v>76</v>
      </c>
      <c r="C238" s="68" t="s">
        <v>589</v>
      </c>
      <c r="D238" s="67" t="s">
        <v>3</v>
      </c>
      <c r="E238" s="69">
        <v>4</v>
      </c>
      <c r="F238" s="67"/>
      <c r="G238" s="69">
        <f t="shared" si="28"/>
        <v>0</v>
      </c>
    </row>
    <row r="239" spans="1:7" ht="48" customHeight="1">
      <c r="A239" s="67">
        <f>A238+1</f>
        <v>186</v>
      </c>
      <c r="B239" s="67" t="s">
        <v>76</v>
      </c>
      <c r="C239" s="68" t="s">
        <v>1359</v>
      </c>
      <c r="D239" s="67" t="s">
        <v>3</v>
      </c>
      <c r="E239" s="69">
        <v>1</v>
      </c>
      <c r="F239" s="67"/>
      <c r="G239" s="69">
        <f>ROUND(E239*F239,2)</f>
        <v>0</v>
      </c>
    </row>
    <row r="240" spans="1:7">
      <c r="A240" s="80"/>
      <c r="B240" s="80"/>
      <c r="C240" s="87" t="s">
        <v>1273</v>
      </c>
      <c r="D240" s="80"/>
      <c r="E240" s="81"/>
      <c r="F240" s="80"/>
      <c r="G240" s="81">
        <f>SUM(G225:G239)</f>
        <v>0</v>
      </c>
    </row>
    <row r="241" spans="1:7">
      <c r="A241" s="90"/>
      <c r="B241" s="91"/>
      <c r="C241" s="92" t="s">
        <v>1274</v>
      </c>
      <c r="D241" s="90"/>
      <c r="E241" s="93"/>
      <c r="F241" s="90"/>
      <c r="G241" s="94">
        <f>G240+G223+G208+G122+G109</f>
        <v>0</v>
      </c>
    </row>
  </sheetData>
  <mergeCells count="2">
    <mergeCell ref="A2:E2"/>
    <mergeCell ref="A1:E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Footer>Strona &amp;P z &amp;N</oddFooter>
  </headerFooter>
  <rowBreaks count="5" manualBreakCount="5">
    <brk id="43" max="6" man="1"/>
    <brk id="80" max="6" man="1"/>
    <brk id="109" max="6" man="1"/>
    <brk id="183" max="6" man="1"/>
    <brk id="217" max="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N149"/>
  <sheetViews>
    <sheetView view="pageBreakPreview" topLeftCell="A82" zoomScale="115" zoomScaleNormal="100" zoomScaleSheetLayoutView="115" zoomScalePageLayoutView="85" workbookViewId="0">
      <selection activeCell="L74" sqref="L74"/>
    </sheetView>
  </sheetViews>
  <sheetFormatPr defaultColWidth="3.5" defaultRowHeight="12.75"/>
  <cols>
    <col min="1" max="1" width="5" style="299" bestFit="1" customWidth="1"/>
    <col min="2" max="2" width="10.375" style="297" customWidth="1"/>
    <col min="3" max="3" width="66.25" style="300" customWidth="1"/>
    <col min="4" max="4" width="8.375" style="299" customWidth="1"/>
    <col min="5" max="5" width="9.75" style="301" customWidth="1"/>
    <col min="6" max="6" width="8.375" style="299" customWidth="1"/>
    <col min="7" max="7" width="9.75" style="301" customWidth="1"/>
    <col min="8" max="8" width="4.125" style="297" bestFit="1" customWidth="1"/>
    <col min="9" max="11" width="3.5" style="37"/>
    <col min="12" max="13" width="3.5" style="34"/>
    <col min="14" max="14" width="4.125" style="34" bestFit="1" customWidth="1"/>
    <col min="15" max="254" width="3.5" style="34"/>
    <col min="255" max="255" width="5" style="34" bestFit="1" customWidth="1"/>
    <col min="256" max="256" width="7.625" style="34" customWidth="1"/>
    <col min="257" max="257" width="66.25" style="34" customWidth="1"/>
    <col min="258" max="258" width="5.375" style="34" customWidth="1"/>
    <col min="259" max="259" width="9.75" style="34" customWidth="1"/>
    <col min="260" max="261" width="9.375" style="34" customWidth="1"/>
    <col min="262" max="263" width="3.5" style="34"/>
    <col min="264" max="264" width="4.125" style="34" bestFit="1" customWidth="1"/>
    <col min="265" max="269" width="3.5" style="34"/>
    <col min="270" max="270" width="4.125" style="34" bestFit="1" customWidth="1"/>
    <col min="271" max="510" width="3.5" style="34"/>
    <col min="511" max="511" width="5" style="34" bestFit="1" customWidth="1"/>
    <col min="512" max="512" width="7.625" style="34" customWidth="1"/>
    <col min="513" max="513" width="66.25" style="34" customWidth="1"/>
    <col min="514" max="514" width="5.375" style="34" customWidth="1"/>
    <col min="515" max="515" width="9.75" style="34" customWidth="1"/>
    <col min="516" max="517" width="9.375" style="34" customWidth="1"/>
    <col min="518" max="519" width="3.5" style="34"/>
    <col min="520" max="520" width="4.125" style="34" bestFit="1" customWidth="1"/>
    <col min="521" max="525" width="3.5" style="34"/>
    <col min="526" max="526" width="4.125" style="34" bestFit="1" customWidth="1"/>
    <col min="527" max="766" width="3.5" style="34"/>
    <col min="767" max="767" width="5" style="34" bestFit="1" customWidth="1"/>
    <col min="768" max="768" width="7.625" style="34" customWidth="1"/>
    <col min="769" max="769" width="66.25" style="34" customWidth="1"/>
    <col min="770" max="770" width="5.375" style="34" customWidth="1"/>
    <col min="771" max="771" width="9.75" style="34" customWidth="1"/>
    <col min="772" max="773" width="9.375" style="34" customWidth="1"/>
    <col min="774" max="775" width="3.5" style="34"/>
    <col min="776" max="776" width="4.125" style="34" bestFit="1" customWidth="1"/>
    <col min="777" max="781" width="3.5" style="34"/>
    <col min="782" max="782" width="4.125" style="34" bestFit="1" customWidth="1"/>
    <col min="783" max="1022" width="3.5" style="34"/>
    <col min="1023" max="1023" width="5" style="34" bestFit="1" customWidth="1"/>
    <col min="1024" max="1024" width="7.625" style="34" customWidth="1"/>
    <col min="1025" max="1025" width="66.25" style="34" customWidth="1"/>
    <col min="1026" max="1026" width="5.375" style="34" customWidth="1"/>
    <col min="1027" max="1027" width="9.75" style="34" customWidth="1"/>
    <col min="1028" max="1029" width="9.375" style="34" customWidth="1"/>
    <col min="1030" max="1031" width="3.5" style="34"/>
    <col min="1032" max="1032" width="4.125" style="34" bestFit="1" customWidth="1"/>
    <col min="1033" max="1037" width="3.5" style="34"/>
    <col min="1038" max="1038" width="4.125" style="34" bestFit="1" customWidth="1"/>
    <col min="1039" max="1278" width="3.5" style="34"/>
    <col min="1279" max="1279" width="5" style="34" bestFit="1" customWidth="1"/>
    <col min="1280" max="1280" width="7.625" style="34" customWidth="1"/>
    <col min="1281" max="1281" width="66.25" style="34" customWidth="1"/>
    <col min="1282" max="1282" width="5.375" style="34" customWidth="1"/>
    <col min="1283" max="1283" width="9.75" style="34" customWidth="1"/>
    <col min="1284" max="1285" width="9.375" style="34" customWidth="1"/>
    <col min="1286" max="1287" width="3.5" style="34"/>
    <col min="1288" max="1288" width="4.125" style="34" bestFit="1" customWidth="1"/>
    <col min="1289" max="1293" width="3.5" style="34"/>
    <col min="1294" max="1294" width="4.125" style="34" bestFit="1" customWidth="1"/>
    <col min="1295" max="1534" width="3.5" style="34"/>
    <col min="1535" max="1535" width="5" style="34" bestFit="1" customWidth="1"/>
    <col min="1536" max="1536" width="7.625" style="34" customWidth="1"/>
    <col min="1537" max="1537" width="66.25" style="34" customWidth="1"/>
    <col min="1538" max="1538" width="5.375" style="34" customWidth="1"/>
    <col min="1539" max="1539" width="9.75" style="34" customWidth="1"/>
    <col min="1540" max="1541" width="9.375" style="34" customWidth="1"/>
    <col min="1542" max="1543" width="3.5" style="34"/>
    <col min="1544" max="1544" width="4.125" style="34" bestFit="1" customWidth="1"/>
    <col min="1545" max="1549" width="3.5" style="34"/>
    <col min="1550" max="1550" width="4.125" style="34" bestFit="1" customWidth="1"/>
    <col min="1551" max="1790" width="3.5" style="34"/>
    <col min="1791" max="1791" width="5" style="34" bestFit="1" customWidth="1"/>
    <col min="1792" max="1792" width="7.625" style="34" customWidth="1"/>
    <col min="1793" max="1793" width="66.25" style="34" customWidth="1"/>
    <col min="1794" max="1794" width="5.375" style="34" customWidth="1"/>
    <col min="1795" max="1795" width="9.75" style="34" customWidth="1"/>
    <col min="1796" max="1797" width="9.375" style="34" customWidth="1"/>
    <col min="1798" max="1799" width="3.5" style="34"/>
    <col min="1800" max="1800" width="4.125" style="34" bestFit="1" customWidth="1"/>
    <col min="1801" max="1805" width="3.5" style="34"/>
    <col min="1806" max="1806" width="4.125" style="34" bestFit="1" customWidth="1"/>
    <col min="1807" max="2046" width="3.5" style="34"/>
    <col min="2047" max="2047" width="5" style="34" bestFit="1" customWidth="1"/>
    <col min="2048" max="2048" width="7.625" style="34" customWidth="1"/>
    <col min="2049" max="2049" width="66.25" style="34" customWidth="1"/>
    <col min="2050" max="2050" width="5.375" style="34" customWidth="1"/>
    <col min="2051" max="2051" width="9.75" style="34" customWidth="1"/>
    <col min="2052" max="2053" width="9.375" style="34" customWidth="1"/>
    <col min="2054" max="2055" width="3.5" style="34"/>
    <col min="2056" max="2056" width="4.125" style="34" bestFit="1" customWidth="1"/>
    <col min="2057" max="2061" width="3.5" style="34"/>
    <col min="2062" max="2062" width="4.125" style="34" bestFit="1" customWidth="1"/>
    <col min="2063" max="2302" width="3.5" style="34"/>
    <col min="2303" max="2303" width="5" style="34" bestFit="1" customWidth="1"/>
    <col min="2304" max="2304" width="7.625" style="34" customWidth="1"/>
    <col min="2305" max="2305" width="66.25" style="34" customWidth="1"/>
    <col min="2306" max="2306" width="5.375" style="34" customWidth="1"/>
    <col min="2307" max="2307" width="9.75" style="34" customWidth="1"/>
    <col min="2308" max="2309" width="9.375" style="34" customWidth="1"/>
    <col min="2310" max="2311" width="3.5" style="34"/>
    <col min="2312" max="2312" width="4.125" style="34" bestFit="1" customWidth="1"/>
    <col min="2313" max="2317" width="3.5" style="34"/>
    <col min="2318" max="2318" width="4.125" style="34" bestFit="1" customWidth="1"/>
    <col min="2319" max="2558" width="3.5" style="34"/>
    <col min="2559" max="2559" width="5" style="34" bestFit="1" customWidth="1"/>
    <col min="2560" max="2560" width="7.625" style="34" customWidth="1"/>
    <col min="2561" max="2561" width="66.25" style="34" customWidth="1"/>
    <col min="2562" max="2562" width="5.375" style="34" customWidth="1"/>
    <col min="2563" max="2563" width="9.75" style="34" customWidth="1"/>
    <col min="2564" max="2565" width="9.375" style="34" customWidth="1"/>
    <col min="2566" max="2567" width="3.5" style="34"/>
    <col min="2568" max="2568" width="4.125" style="34" bestFit="1" customWidth="1"/>
    <col min="2569" max="2573" width="3.5" style="34"/>
    <col min="2574" max="2574" width="4.125" style="34" bestFit="1" customWidth="1"/>
    <col min="2575" max="2814" width="3.5" style="34"/>
    <col min="2815" max="2815" width="5" style="34" bestFit="1" customWidth="1"/>
    <col min="2816" max="2816" width="7.625" style="34" customWidth="1"/>
    <col min="2817" max="2817" width="66.25" style="34" customWidth="1"/>
    <col min="2818" max="2818" width="5.375" style="34" customWidth="1"/>
    <col min="2819" max="2819" width="9.75" style="34" customWidth="1"/>
    <col min="2820" max="2821" width="9.375" style="34" customWidth="1"/>
    <col min="2822" max="2823" width="3.5" style="34"/>
    <col min="2824" max="2824" width="4.125" style="34" bestFit="1" customWidth="1"/>
    <col min="2825" max="2829" width="3.5" style="34"/>
    <col min="2830" max="2830" width="4.125" style="34" bestFit="1" customWidth="1"/>
    <col min="2831" max="3070" width="3.5" style="34"/>
    <col min="3071" max="3071" width="5" style="34" bestFit="1" customWidth="1"/>
    <col min="3072" max="3072" width="7.625" style="34" customWidth="1"/>
    <col min="3073" max="3073" width="66.25" style="34" customWidth="1"/>
    <col min="3074" max="3074" width="5.375" style="34" customWidth="1"/>
    <col min="3075" max="3075" width="9.75" style="34" customWidth="1"/>
    <col min="3076" max="3077" width="9.375" style="34" customWidth="1"/>
    <col min="3078" max="3079" width="3.5" style="34"/>
    <col min="3080" max="3080" width="4.125" style="34" bestFit="1" customWidth="1"/>
    <col min="3081" max="3085" width="3.5" style="34"/>
    <col min="3086" max="3086" width="4.125" style="34" bestFit="1" customWidth="1"/>
    <col min="3087" max="3326" width="3.5" style="34"/>
    <col min="3327" max="3327" width="5" style="34" bestFit="1" customWidth="1"/>
    <col min="3328" max="3328" width="7.625" style="34" customWidth="1"/>
    <col min="3329" max="3329" width="66.25" style="34" customWidth="1"/>
    <col min="3330" max="3330" width="5.375" style="34" customWidth="1"/>
    <col min="3331" max="3331" width="9.75" style="34" customWidth="1"/>
    <col min="3332" max="3333" width="9.375" style="34" customWidth="1"/>
    <col min="3334" max="3335" width="3.5" style="34"/>
    <col min="3336" max="3336" width="4.125" style="34" bestFit="1" customWidth="1"/>
    <col min="3337" max="3341" width="3.5" style="34"/>
    <col min="3342" max="3342" width="4.125" style="34" bestFit="1" customWidth="1"/>
    <col min="3343" max="3582" width="3.5" style="34"/>
    <col min="3583" max="3583" width="5" style="34" bestFit="1" customWidth="1"/>
    <col min="3584" max="3584" width="7.625" style="34" customWidth="1"/>
    <col min="3585" max="3585" width="66.25" style="34" customWidth="1"/>
    <col min="3586" max="3586" width="5.375" style="34" customWidth="1"/>
    <col min="3587" max="3587" width="9.75" style="34" customWidth="1"/>
    <col min="3588" max="3589" width="9.375" style="34" customWidth="1"/>
    <col min="3590" max="3591" width="3.5" style="34"/>
    <col min="3592" max="3592" width="4.125" style="34" bestFit="1" customWidth="1"/>
    <col min="3593" max="3597" width="3.5" style="34"/>
    <col min="3598" max="3598" width="4.125" style="34" bestFit="1" customWidth="1"/>
    <col min="3599" max="3838" width="3.5" style="34"/>
    <col min="3839" max="3839" width="5" style="34" bestFit="1" customWidth="1"/>
    <col min="3840" max="3840" width="7.625" style="34" customWidth="1"/>
    <col min="3841" max="3841" width="66.25" style="34" customWidth="1"/>
    <col min="3842" max="3842" width="5.375" style="34" customWidth="1"/>
    <col min="3843" max="3843" width="9.75" style="34" customWidth="1"/>
    <col min="3844" max="3845" width="9.375" style="34" customWidth="1"/>
    <col min="3846" max="3847" width="3.5" style="34"/>
    <col min="3848" max="3848" width="4.125" style="34" bestFit="1" customWidth="1"/>
    <col min="3849" max="3853" width="3.5" style="34"/>
    <col min="3854" max="3854" width="4.125" style="34" bestFit="1" customWidth="1"/>
    <col min="3855" max="4094" width="3.5" style="34"/>
    <col min="4095" max="4095" width="5" style="34" bestFit="1" customWidth="1"/>
    <col min="4096" max="4096" width="7.625" style="34" customWidth="1"/>
    <col min="4097" max="4097" width="66.25" style="34" customWidth="1"/>
    <col min="4098" max="4098" width="5.375" style="34" customWidth="1"/>
    <col min="4099" max="4099" width="9.75" style="34" customWidth="1"/>
    <col min="4100" max="4101" width="9.375" style="34" customWidth="1"/>
    <col min="4102" max="4103" width="3.5" style="34"/>
    <col min="4104" max="4104" width="4.125" style="34" bestFit="1" customWidth="1"/>
    <col min="4105" max="4109" width="3.5" style="34"/>
    <col min="4110" max="4110" width="4.125" style="34" bestFit="1" customWidth="1"/>
    <col min="4111" max="4350" width="3.5" style="34"/>
    <col min="4351" max="4351" width="5" style="34" bestFit="1" customWidth="1"/>
    <col min="4352" max="4352" width="7.625" style="34" customWidth="1"/>
    <col min="4353" max="4353" width="66.25" style="34" customWidth="1"/>
    <col min="4354" max="4354" width="5.375" style="34" customWidth="1"/>
    <col min="4355" max="4355" width="9.75" style="34" customWidth="1"/>
    <col min="4356" max="4357" width="9.375" style="34" customWidth="1"/>
    <col min="4358" max="4359" width="3.5" style="34"/>
    <col min="4360" max="4360" width="4.125" style="34" bestFit="1" customWidth="1"/>
    <col min="4361" max="4365" width="3.5" style="34"/>
    <col min="4366" max="4366" width="4.125" style="34" bestFit="1" customWidth="1"/>
    <col min="4367" max="4606" width="3.5" style="34"/>
    <col min="4607" max="4607" width="5" style="34" bestFit="1" customWidth="1"/>
    <col min="4608" max="4608" width="7.625" style="34" customWidth="1"/>
    <col min="4609" max="4609" width="66.25" style="34" customWidth="1"/>
    <col min="4610" max="4610" width="5.375" style="34" customWidth="1"/>
    <col min="4611" max="4611" width="9.75" style="34" customWidth="1"/>
    <col min="4612" max="4613" width="9.375" style="34" customWidth="1"/>
    <col min="4614" max="4615" width="3.5" style="34"/>
    <col min="4616" max="4616" width="4.125" style="34" bestFit="1" customWidth="1"/>
    <col min="4617" max="4621" width="3.5" style="34"/>
    <col min="4622" max="4622" width="4.125" style="34" bestFit="1" customWidth="1"/>
    <col min="4623" max="4862" width="3.5" style="34"/>
    <col min="4863" max="4863" width="5" style="34" bestFit="1" customWidth="1"/>
    <col min="4864" max="4864" width="7.625" style="34" customWidth="1"/>
    <col min="4865" max="4865" width="66.25" style="34" customWidth="1"/>
    <col min="4866" max="4866" width="5.375" style="34" customWidth="1"/>
    <col min="4867" max="4867" width="9.75" style="34" customWidth="1"/>
    <col min="4868" max="4869" width="9.375" style="34" customWidth="1"/>
    <col min="4870" max="4871" width="3.5" style="34"/>
    <col min="4872" max="4872" width="4.125" style="34" bestFit="1" customWidth="1"/>
    <col min="4873" max="4877" width="3.5" style="34"/>
    <col min="4878" max="4878" width="4.125" style="34" bestFit="1" customWidth="1"/>
    <col min="4879" max="5118" width="3.5" style="34"/>
    <col min="5119" max="5119" width="5" style="34" bestFit="1" customWidth="1"/>
    <col min="5120" max="5120" width="7.625" style="34" customWidth="1"/>
    <col min="5121" max="5121" width="66.25" style="34" customWidth="1"/>
    <col min="5122" max="5122" width="5.375" style="34" customWidth="1"/>
    <col min="5123" max="5123" width="9.75" style="34" customWidth="1"/>
    <col min="5124" max="5125" width="9.375" style="34" customWidth="1"/>
    <col min="5126" max="5127" width="3.5" style="34"/>
    <col min="5128" max="5128" width="4.125" style="34" bestFit="1" customWidth="1"/>
    <col min="5129" max="5133" width="3.5" style="34"/>
    <col min="5134" max="5134" width="4.125" style="34" bestFit="1" customWidth="1"/>
    <col min="5135" max="5374" width="3.5" style="34"/>
    <col min="5375" max="5375" width="5" style="34" bestFit="1" customWidth="1"/>
    <col min="5376" max="5376" width="7.625" style="34" customWidth="1"/>
    <col min="5377" max="5377" width="66.25" style="34" customWidth="1"/>
    <col min="5378" max="5378" width="5.375" style="34" customWidth="1"/>
    <col min="5379" max="5379" width="9.75" style="34" customWidth="1"/>
    <col min="5380" max="5381" width="9.375" style="34" customWidth="1"/>
    <col min="5382" max="5383" width="3.5" style="34"/>
    <col min="5384" max="5384" width="4.125" style="34" bestFit="1" customWidth="1"/>
    <col min="5385" max="5389" width="3.5" style="34"/>
    <col min="5390" max="5390" width="4.125" style="34" bestFit="1" customWidth="1"/>
    <col min="5391" max="5630" width="3.5" style="34"/>
    <col min="5631" max="5631" width="5" style="34" bestFit="1" customWidth="1"/>
    <col min="5632" max="5632" width="7.625" style="34" customWidth="1"/>
    <col min="5633" max="5633" width="66.25" style="34" customWidth="1"/>
    <col min="5634" max="5634" width="5.375" style="34" customWidth="1"/>
    <col min="5635" max="5635" width="9.75" style="34" customWidth="1"/>
    <col min="5636" max="5637" width="9.375" style="34" customWidth="1"/>
    <col min="5638" max="5639" width="3.5" style="34"/>
    <col min="5640" max="5640" width="4.125" style="34" bestFit="1" customWidth="1"/>
    <col min="5641" max="5645" width="3.5" style="34"/>
    <col min="5646" max="5646" width="4.125" style="34" bestFit="1" customWidth="1"/>
    <col min="5647" max="5886" width="3.5" style="34"/>
    <col min="5887" max="5887" width="5" style="34" bestFit="1" customWidth="1"/>
    <col min="5888" max="5888" width="7.625" style="34" customWidth="1"/>
    <col min="5889" max="5889" width="66.25" style="34" customWidth="1"/>
    <col min="5890" max="5890" width="5.375" style="34" customWidth="1"/>
    <col min="5891" max="5891" width="9.75" style="34" customWidth="1"/>
    <col min="5892" max="5893" width="9.375" style="34" customWidth="1"/>
    <col min="5894" max="5895" width="3.5" style="34"/>
    <col min="5896" max="5896" width="4.125" style="34" bestFit="1" customWidth="1"/>
    <col min="5897" max="5901" width="3.5" style="34"/>
    <col min="5902" max="5902" width="4.125" style="34" bestFit="1" customWidth="1"/>
    <col min="5903" max="6142" width="3.5" style="34"/>
    <col min="6143" max="6143" width="5" style="34" bestFit="1" customWidth="1"/>
    <col min="6144" max="6144" width="7.625" style="34" customWidth="1"/>
    <col min="6145" max="6145" width="66.25" style="34" customWidth="1"/>
    <col min="6146" max="6146" width="5.375" style="34" customWidth="1"/>
    <col min="6147" max="6147" width="9.75" style="34" customWidth="1"/>
    <col min="6148" max="6149" width="9.375" style="34" customWidth="1"/>
    <col min="6150" max="6151" width="3.5" style="34"/>
    <col min="6152" max="6152" width="4.125" style="34" bestFit="1" customWidth="1"/>
    <col min="6153" max="6157" width="3.5" style="34"/>
    <col min="6158" max="6158" width="4.125" style="34" bestFit="1" customWidth="1"/>
    <col min="6159" max="6398" width="3.5" style="34"/>
    <col min="6399" max="6399" width="5" style="34" bestFit="1" customWidth="1"/>
    <col min="6400" max="6400" width="7.625" style="34" customWidth="1"/>
    <col min="6401" max="6401" width="66.25" style="34" customWidth="1"/>
    <col min="6402" max="6402" width="5.375" style="34" customWidth="1"/>
    <col min="6403" max="6403" width="9.75" style="34" customWidth="1"/>
    <col min="6404" max="6405" width="9.375" style="34" customWidth="1"/>
    <col min="6406" max="6407" width="3.5" style="34"/>
    <col min="6408" max="6408" width="4.125" style="34" bestFit="1" customWidth="1"/>
    <col min="6409" max="6413" width="3.5" style="34"/>
    <col min="6414" max="6414" width="4.125" style="34" bestFit="1" customWidth="1"/>
    <col min="6415" max="6654" width="3.5" style="34"/>
    <col min="6655" max="6655" width="5" style="34" bestFit="1" customWidth="1"/>
    <col min="6656" max="6656" width="7.625" style="34" customWidth="1"/>
    <col min="6657" max="6657" width="66.25" style="34" customWidth="1"/>
    <col min="6658" max="6658" width="5.375" style="34" customWidth="1"/>
    <col min="6659" max="6659" width="9.75" style="34" customWidth="1"/>
    <col min="6660" max="6661" width="9.375" style="34" customWidth="1"/>
    <col min="6662" max="6663" width="3.5" style="34"/>
    <col min="6664" max="6664" width="4.125" style="34" bestFit="1" customWidth="1"/>
    <col min="6665" max="6669" width="3.5" style="34"/>
    <col min="6670" max="6670" width="4.125" style="34" bestFit="1" customWidth="1"/>
    <col min="6671" max="6910" width="3.5" style="34"/>
    <col min="6911" max="6911" width="5" style="34" bestFit="1" customWidth="1"/>
    <col min="6912" max="6912" width="7.625" style="34" customWidth="1"/>
    <col min="6913" max="6913" width="66.25" style="34" customWidth="1"/>
    <col min="6914" max="6914" width="5.375" style="34" customWidth="1"/>
    <col min="6915" max="6915" width="9.75" style="34" customWidth="1"/>
    <col min="6916" max="6917" width="9.375" style="34" customWidth="1"/>
    <col min="6918" max="6919" width="3.5" style="34"/>
    <col min="6920" max="6920" width="4.125" style="34" bestFit="1" customWidth="1"/>
    <col min="6921" max="6925" width="3.5" style="34"/>
    <col min="6926" max="6926" width="4.125" style="34" bestFit="1" customWidth="1"/>
    <col min="6927" max="7166" width="3.5" style="34"/>
    <col min="7167" max="7167" width="5" style="34" bestFit="1" customWidth="1"/>
    <col min="7168" max="7168" width="7.625" style="34" customWidth="1"/>
    <col min="7169" max="7169" width="66.25" style="34" customWidth="1"/>
    <col min="7170" max="7170" width="5.375" style="34" customWidth="1"/>
    <col min="7171" max="7171" width="9.75" style="34" customWidth="1"/>
    <col min="7172" max="7173" width="9.375" style="34" customWidth="1"/>
    <col min="7174" max="7175" width="3.5" style="34"/>
    <col min="7176" max="7176" width="4.125" style="34" bestFit="1" customWidth="1"/>
    <col min="7177" max="7181" width="3.5" style="34"/>
    <col min="7182" max="7182" width="4.125" style="34" bestFit="1" customWidth="1"/>
    <col min="7183" max="7422" width="3.5" style="34"/>
    <col min="7423" max="7423" width="5" style="34" bestFit="1" customWidth="1"/>
    <col min="7424" max="7424" width="7.625" style="34" customWidth="1"/>
    <col min="7425" max="7425" width="66.25" style="34" customWidth="1"/>
    <col min="7426" max="7426" width="5.375" style="34" customWidth="1"/>
    <col min="7427" max="7427" width="9.75" style="34" customWidth="1"/>
    <col min="7428" max="7429" width="9.375" style="34" customWidth="1"/>
    <col min="7430" max="7431" width="3.5" style="34"/>
    <col min="7432" max="7432" width="4.125" style="34" bestFit="1" customWidth="1"/>
    <col min="7433" max="7437" width="3.5" style="34"/>
    <col min="7438" max="7438" width="4.125" style="34" bestFit="1" customWidth="1"/>
    <col min="7439" max="7678" width="3.5" style="34"/>
    <col min="7679" max="7679" width="5" style="34" bestFit="1" customWidth="1"/>
    <col min="7680" max="7680" width="7.625" style="34" customWidth="1"/>
    <col min="7681" max="7681" width="66.25" style="34" customWidth="1"/>
    <col min="7682" max="7682" width="5.375" style="34" customWidth="1"/>
    <col min="7683" max="7683" width="9.75" style="34" customWidth="1"/>
    <col min="7684" max="7685" width="9.375" style="34" customWidth="1"/>
    <col min="7686" max="7687" width="3.5" style="34"/>
    <col min="7688" max="7688" width="4.125" style="34" bestFit="1" customWidth="1"/>
    <col min="7689" max="7693" width="3.5" style="34"/>
    <col min="7694" max="7694" width="4.125" style="34" bestFit="1" customWidth="1"/>
    <col min="7695" max="7934" width="3.5" style="34"/>
    <col min="7935" max="7935" width="5" style="34" bestFit="1" customWidth="1"/>
    <col min="7936" max="7936" width="7.625" style="34" customWidth="1"/>
    <col min="7937" max="7937" width="66.25" style="34" customWidth="1"/>
    <col min="7938" max="7938" width="5.375" style="34" customWidth="1"/>
    <col min="7939" max="7939" width="9.75" style="34" customWidth="1"/>
    <col min="7940" max="7941" width="9.375" style="34" customWidth="1"/>
    <col min="7942" max="7943" width="3.5" style="34"/>
    <col min="7944" max="7944" width="4.125" style="34" bestFit="1" customWidth="1"/>
    <col min="7945" max="7949" width="3.5" style="34"/>
    <col min="7950" max="7950" width="4.125" style="34" bestFit="1" customWidth="1"/>
    <col min="7951" max="8190" width="3.5" style="34"/>
    <col min="8191" max="8191" width="5" style="34" bestFit="1" customWidth="1"/>
    <col min="8192" max="8192" width="7.625" style="34" customWidth="1"/>
    <col min="8193" max="8193" width="66.25" style="34" customWidth="1"/>
    <col min="8194" max="8194" width="5.375" style="34" customWidth="1"/>
    <col min="8195" max="8195" width="9.75" style="34" customWidth="1"/>
    <col min="8196" max="8197" width="9.375" style="34" customWidth="1"/>
    <col min="8198" max="8199" width="3.5" style="34"/>
    <col min="8200" max="8200" width="4.125" style="34" bestFit="1" customWidth="1"/>
    <col min="8201" max="8205" width="3.5" style="34"/>
    <col min="8206" max="8206" width="4.125" style="34" bestFit="1" customWidth="1"/>
    <col min="8207" max="8446" width="3.5" style="34"/>
    <col min="8447" max="8447" width="5" style="34" bestFit="1" customWidth="1"/>
    <col min="8448" max="8448" width="7.625" style="34" customWidth="1"/>
    <col min="8449" max="8449" width="66.25" style="34" customWidth="1"/>
    <col min="8450" max="8450" width="5.375" style="34" customWidth="1"/>
    <col min="8451" max="8451" width="9.75" style="34" customWidth="1"/>
    <col min="8452" max="8453" width="9.375" style="34" customWidth="1"/>
    <col min="8454" max="8455" width="3.5" style="34"/>
    <col min="8456" max="8456" width="4.125" style="34" bestFit="1" customWidth="1"/>
    <col min="8457" max="8461" width="3.5" style="34"/>
    <col min="8462" max="8462" width="4.125" style="34" bestFit="1" customWidth="1"/>
    <col min="8463" max="8702" width="3.5" style="34"/>
    <col min="8703" max="8703" width="5" style="34" bestFit="1" customWidth="1"/>
    <col min="8704" max="8704" width="7.625" style="34" customWidth="1"/>
    <col min="8705" max="8705" width="66.25" style="34" customWidth="1"/>
    <col min="8706" max="8706" width="5.375" style="34" customWidth="1"/>
    <col min="8707" max="8707" width="9.75" style="34" customWidth="1"/>
    <col min="8708" max="8709" width="9.375" style="34" customWidth="1"/>
    <col min="8710" max="8711" width="3.5" style="34"/>
    <col min="8712" max="8712" width="4.125" style="34" bestFit="1" customWidth="1"/>
    <col min="8713" max="8717" width="3.5" style="34"/>
    <col min="8718" max="8718" width="4.125" style="34" bestFit="1" customWidth="1"/>
    <col min="8719" max="8958" width="3.5" style="34"/>
    <col min="8959" max="8959" width="5" style="34" bestFit="1" customWidth="1"/>
    <col min="8960" max="8960" width="7.625" style="34" customWidth="1"/>
    <col min="8961" max="8961" width="66.25" style="34" customWidth="1"/>
    <col min="8962" max="8962" width="5.375" style="34" customWidth="1"/>
    <col min="8963" max="8963" width="9.75" style="34" customWidth="1"/>
    <col min="8964" max="8965" width="9.375" style="34" customWidth="1"/>
    <col min="8966" max="8967" width="3.5" style="34"/>
    <col min="8968" max="8968" width="4.125" style="34" bestFit="1" customWidth="1"/>
    <col min="8969" max="8973" width="3.5" style="34"/>
    <col min="8974" max="8974" width="4.125" style="34" bestFit="1" customWidth="1"/>
    <col min="8975" max="9214" width="3.5" style="34"/>
    <col min="9215" max="9215" width="5" style="34" bestFit="1" customWidth="1"/>
    <col min="9216" max="9216" width="7.625" style="34" customWidth="1"/>
    <col min="9217" max="9217" width="66.25" style="34" customWidth="1"/>
    <col min="9218" max="9218" width="5.375" style="34" customWidth="1"/>
    <col min="9219" max="9219" width="9.75" style="34" customWidth="1"/>
    <col min="9220" max="9221" width="9.375" style="34" customWidth="1"/>
    <col min="9222" max="9223" width="3.5" style="34"/>
    <col min="9224" max="9224" width="4.125" style="34" bestFit="1" customWidth="1"/>
    <col min="9225" max="9229" width="3.5" style="34"/>
    <col min="9230" max="9230" width="4.125" style="34" bestFit="1" customWidth="1"/>
    <col min="9231" max="9470" width="3.5" style="34"/>
    <col min="9471" max="9471" width="5" style="34" bestFit="1" customWidth="1"/>
    <col min="9472" max="9472" width="7.625" style="34" customWidth="1"/>
    <col min="9473" max="9473" width="66.25" style="34" customWidth="1"/>
    <col min="9474" max="9474" width="5.375" style="34" customWidth="1"/>
    <col min="9475" max="9475" width="9.75" style="34" customWidth="1"/>
    <col min="9476" max="9477" width="9.375" style="34" customWidth="1"/>
    <col min="9478" max="9479" width="3.5" style="34"/>
    <col min="9480" max="9480" width="4.125" style="34" bestFit="1" customWidth="1"/>
    <col min="9481" max="9485" width="3.5" style="34"/>
    <col min="9486" max="9486" width="4.125" style="34" bestFit="1" customWidth="1"/>
    <col min="9487" max="9726" width="3.5" style="34"/>
    <col min="9727" max="9727" width="5" style="34" bestFit="1" customWidth="1"/>
    <col min="9728" max="9728" width="7.625" style="34" customWidth="1"/>
    <col min="9729" max="9729" width="66.25" style="34" customWidth="1"/>
    <col min="9730" max="9730" width="5.375" style="34" customWidth="1"/>
    <col min="9731" max="9731" width="9.75" style="34" customWidth="1"/>
    <col min="9732" max="9733" width="9.375" style="34" customWidth="1"/>
    <col min="9734" max="9735" width="3.5" style="34"/>
    <col min="9736" max="9736" width="4.125" style="34" bestFit="1" customWidth="1"/>
    <col min="9737" max="9741" width="3.5" style="34"/>
    <col min="9742" max="9742" width="4.125" style="34" bestFit="1" customWidth="1"/>
    <col min="9743" max="9982" width="3.5" style="34"/>
    <col min="9983" max="9983" width="5" style="34" bestFit="1" customWidth="1"/>
    <col min="9984" max="9984" width="7.625" style="34" customWidth="1"/>
    <col min="9985" max="9985" width="66.25" style="34" customWidth="1"/>
    <col min="9986" max="9986" width="5.375" style="34" customWidth="1"/>
    <col min="9987" max="9987" width="9.75" style="34" customWidth="1"/>
    <col min="9988" max="9989" width="9.375" style="34" customWidth="1"/>
    <col min="9990" max="9991" width="3.5" style="34"/>
    <col min="9992" max="9992" width="4.125" style="34" bestFit="1" customWidth="1"/>
    <col min="9993" max="9997" width="3.5" style="34"/>
    <col min="9998" max="9998" width="4.125" style="34" bestFit="1" customWidth="1"/>
    <col min="9999" max="10238" width="3.5" style="34"/>
    <col min="10239" max="10239" width="5" style="34" bestFit="1" customWidth="1"/>
    <col min="10240" max="10240" width="7.625" style="34" customWidth="1"/>
    <col min="10241" max="10241" width="66.25" style="34" customWidth="1"/>
    <col min="10242" max="10242" width="5.375" style="34" customWidth="1"/>
    <col min="10243" max="10243" width="9.75" style="34" customWidth="1"/>
    <col min="10244" max="10245" width="9.375" style="34" customWidth="1"/>
    <col min="10246" max="10247" width="3.5" style="34"/>
    <col min="10248" max="10248" width="4.125" style="34" bestFit="1" customWidth="1"/>
    <col min="10249" max="10253" width="3.5" style="34"/>
    <col min="10254" max="10254" width="4.125" style="34" bestFit="1" customWidth="1"/>
    <col min="10255" max="10494" width="3.5" style="34"/>
    <col min="10495" max="10495" width="5" style="34" bestFit="1" customWidth="1"/>
    <col min="10496" max="10496" width="7.625" style="34" customWidth="1"/>
    <col min="10497" max="10497" width="66.25" style="34" customWidth="1"/>
    <col min="10498" max="10498" width="5.375" style="34" customWidth="1"/>
    <col min="10499" max="10499" width="9.75" style="34" customWidth="1"/>
    <col min="10500" max="10501" width="9.375" style="34" customWidth="1"/>
    <col min="10502" max="10503" width="3.5" style="34"/>
    <col min="10504" max="10504" width="4.125" style="34" bestFit="1" customWidth="1"/>
    <col min="10505" max="10509" width="3.5" style="34"/>
    <col min="10510" max="10510" width="4.125" style="34" bestFit="1" customWidth="1"/>
    <col min="10511" max="10750" width="3.5" style="34"/>
    <col min="10751" max="10751" width="5" style="34" bestFit="1" customWidth="1"/>
    <col min="10752" max="10752" width="7.625" style="34" customWidth="1"/>
    <col min="10753" max="10753" width="66.25" style="34" customWidth="1"/>
    <col min="10754" max="10754" width="5.375" style="34" customWidth="1"/>
    <col min="10755" max="10755" width="9.75" style="34" customWidth="1"/>
    <col min="10756" max="10757" width="9.375" style="34" customWidth="1"/>
    <col min="10758" max="10759" width="3.5" style="34"/>
    <col min="10760" max="10760" width="4.125" style="34" bestFit="1" customWidth="1"/>
    <col min="10761" max="10765" width="3.5" style="34"/>
    <col min="10766" max="10766" width="4.125" style="34" bestFit="1" customWidth="1"/>
    <col min="10767" max="11006" width="3.5" style="34"/>
    <col min="11007" max="11007" width="5" style="34" bestFit="1" customWidth="1"/>
    <col min="11008" max="11008" width="7.625" style="34" customWidth="1"/>
    <col min="11009" max="11009" width="66.25" style="34" customWidth="1"/>
    <col min="11010" max="11010" width="5.375" style="34" customWidth="1"/>
    <col min="11011" max="11011" width="9.75" style="34" customWidth="1"/>
    <col min="11012" max="11013" width="9.375" style="34" customWidth="1"/>
    <col min="11014" max="11015" width="3.5" style="34"/>
    <col min="11016" max="11016" width="4.125" style="34" bestFit="1" customWidth="1"/>
    <col min="11017" max="11021" width="3.5" style="34"/>
    <col min="11022" max="11022" width="4.125" style="34" bestFit="1" customWidth="1"/>
    <col min="11023" max="11262" width="3.5" style="34"/>
    <col min="11263" max="11263" width="5" style="34" bestFit="1" customWidth="1"/>
    <col min="11264" max="11264" width="7.625" style="34" customWidth="1"/>
    <col min="11265" max="11265" width="66.25" style="34" customWidth="1"/>
    <col min="11266" max="11266" width="5.375" style="34" customWidth="1"/>
    <col min="11267" max="11267" width="9.75" style="34" customWidth="1"/>
    <col min="11268" max="11269" width="9.375" style="34" customWidth="1"/>
    <col min="11270" max="11271" width="3.5" style="34"/>
    <col min="11272" max="11272" width="4.125" style="34" bestFit="1" customWidth="1"/>
    <col min="11273" max="11277" width="3.5" style="34"/>
    <col min="11278" max="11278" width="4.125" style="34" bestFit="1" customWidth="1"/>
    <col min="11279" max="11518" width="3.5" style="34"/>
    <col min="11519" max="11519" width="5" style="34" bestFit="1" customWidth="1"/>
    <col min="11520" max="11520" width="7.625" style="34" customWidth="1"/>
    <col min="11521" max="11521" width="66.25" style="34" customWidth="1"/>
    <col min="11522" max="11522" width="5.375" style="34" customWidth="1"/>
    <col min="11523" max="11523" width="9.75" style="34" customWidth="1"/>
    <col min="11524" max="11525" width="9.375" style="34" customWidth="1"/>
    <col min="11526" max="11527" width="3.5" style="34"/>
    <col min="11528" max="11528" width="4.125" style="34" bestFit="1" customWidth="1"/>
    <col min="11529" max="11533" width="3.5" style="34"/>
    <col min="11534" max="11534" width="4.125" style="34" bestFit="1" customWidth="1"/>
    <col min="11535" max="11774" width="3.5" style="34"/>
    <col min="11775" max="11775" width="5" style="34" bestFit="1" customWidth="1"/>
    <col min="11776" max="11776" width="7.625" style="34" customWidth="1"/>
    <col min="11777" max="11777" width="66.25" style="34" customWidth="1"/>
    <col min="11778" max="11778" width="5.375" style="34" customWidth="1"/>
    <col min="11779" max="11779" width="9.75" style="34" customWidth="1"/>
    <col min="11780" max="11781" width="9.375" style="34" customWidth="1"/>
    <col min="11782" max="11783" width="3.5" style="34"/>
    <col min="11784" max="11784" width="4.125" style="34" bestFit="1" customWidth="1"/>
    <col min="11785" max="11789" width="3.5" style="34"/>
    <col min="11790" max="11790" width="4.125" style="34" bestFit="1" customWidth="1"/>
    <col min="11791" max="12030" width="3.5" style="34"/>
    <col min="12031" max="12031" width="5" style="34" bestFit="1" customWidth="1"/>
    <col min="12032" max="12032" width="7.625" style="34" customWidth="1"/>
    <col min="12033" max="12033" width="66.25" style="34" customWidth="1"/>
    <col min="12034" max="12034" width="5.375" style="34" customWidth="1"/>
    <col min="12035" max="12035" width="9.75" style="34" customWidth="1"/>
    <col min="12036" max="12037" width="9.375" style="34" customWidth="1"/>
    <col min="12038" max="12039" width="3.5" style="34"/>
    <col min="12040" max="12040" width="4.125" style="34" bestFit="1" customWidth="1"/>
    <col min="12041" max="12045" width="3.5" style="34"/>
    <col min="12046" max="12046" width="4.125" style="34" bestFit="1" customWidth="1"/>
    <col min="12047" max="12286" width="3.5" style="34"/>
    <col min="12287" max="12287" width="5" style="34" bestFit="1" customWidth="1"/>
    <col min="12288" max="12288" width="7.625" style="34" customWidth="1"/>
    <col min="12289" max="12289" width="66.25" style="34" customWidth="1"/>
    <col min="12290" max="12290" width="5.375" style="34" customWidth="1"/>
    <col min="12291" max="12291" width="9.75" style="34" customWidth="1"/>
    <col min="12292" max="12293" width="9.375" style="34" customWidth="1"/>
    <col min="12294" max="12295" width="3.5" style="34"/>
    <col min="12296" max="12296" width="4.125" style="34" bestFit="1" customWidth="1"/>
    <col min="12297" max="12301" width="3.5" style="34"/>
    <col min="12302" max="12302" width="4.125" style="34" bestFit="1" customWidth="1"/>
    <col min="12303" max="12542" width="3.5" style="34"/>
    <col min="12543" max="12543" width="5" style="34" bestFit="1" customWidth="1"/>
    <col min="12544" max="12544" width="7.625" style="34" customWidth="1"/>
    <col min="12545" max="12545" width="66.25" style="34" customWidth="1"/>
    <col min="12546" max="12546" width="5.375" style="34" customWidth="1"/>
    <col min="12547" max="12547" width="9.75" style="34" customWidth="1"/>
    <col min="12548" max="12549" width="9.375" style="34" customWidth="1"/>
    <col min="12550" max="12551" width="3.5" style="34"/>
    <col min="12552" max="12552" width="4.125" style="34" bestFit="1" customWidth="1"/>
    <col min="12553" max="12557" width="3.5" style="34"/>
    <col min="12558" max="12558" width="4.125" style="34" bestFit="1" customWidth="1"/>
    <col min="12559" max="12798" width="3.5" style="34"/>
    <col min="12799" max="12799" width="5" style="34" bestFit="1" customWidth="1"/>
    <col min="12800" max="12800" width="7.625" style="34" customWidth="1"/>
    <col min="12801" max="12801" width="66.25" style="34" customWidth="1"/>
    <col min="12802" max="12802" width="5.375" style="34" customWidth="1"/>
    <col min="12803" max="12803" width="9.75" style="34" customWidth="1"/>
    <col min="12804" max="12805" width="9.375" style="34" customWidth="1"/>
    <col min="12806" max="12807" width="3.5" style="34"/>
    <col min="12808" max="12808" width="4.125" style="34" bestFit="1" customWidth="1"/>
    <col min="12809" max="12813" width="3.5" style="34"/>
    <col min="12814" max="12814" width="4.125" style="34" bestFit="1" customWidth="1"/>
    <col min="12815" max="13054" width="3.5" style="34"/>
    <col min="13055" max="13055" width="5" style="34" bestFit="1" customWidth="1"/>
    <col min="13056" max="13056" width="7.625" style="34" customWidth="1"/>
    <col min="13057" max="13057" width="66.25" style="34" customWidth="1"/>
    <col min="13058" max="13058" width="5.375" style="34" customWidth="1"/>
    <col min="13059" max="13059" width="9.75" style="34" customWidth="1"/>
    <col min="13060" max="13061" width="9.375" style="34" customWidth="1"/>
    <col min="13062" max="13063" width="3.5" style="34"/>
    <col min="13064" max="13064" width="4.125" style="34" bestFit="1" customWidth="1"/>
    <col min="13065" max="13069" width="3.5" style="34"/>
    <col min="13070" max="13070" width="4.125" style="34" bestFit="1" customWidth="1"/>
    <col min="13071" max="13310" width="3.5" style="34"/>
    <col min="13311" max="13311" width="5" style="34" bestFit="1" customWidth="1"/>
    <col min="13312" max="13312" width="7.625" style="34" customWidth="1"/>
    <col min="13313" max="13313" width="66.25" style="34" customWidth="1"/>
    <col min="13314" max="13314" width="5.375" style="34" customWidth="1"/>
    <col min="13315" max="13315" width="9.75" style="34" customWidth="1"/>
    <col min="13316" max="13317" width="9.375" style="34" customWidth="1"/>
    <col min="13318" max="13319" width="3.5" style="34"/>
    <col min="13320" max="13320" width="4.125" style="34" bestFit="1" customWidth="1"/>
    <col min="13321" max="13325" width="3.5" style="34"/>
    <col min="13326" max="13326" width="4.125" style="34" bestFit="1" customWidth="1"/>
    <col min="13327" max="13566" width="3.5" style="34"/>
    <col min="13567" max="13567" width="5" style="34" bestFit="1" customWidth="1"/>
    <col min="13568" max="13568" width="7.625" style="34" customWidth="1"/>
    <col min="13569" max="13569" width="66.25" style="34" customWidth="1"/>
    <col min="13570" max="13570" width="5.375" style="34" customWidth="1"/>
    <col min="13571" max="13571" width="9.75" style="34" customWidth="1"/>
    <col min="13572" max="13573" width="9.375" style="34" customWidth="1"/>
    <col min="13574" max="13575" width="3.5" style="34"/>
    <col min="13576" max="13576" width="4.125" style="34" bestFit="1" customWidth="1"/>
    <col min="13577" max="13581" width="3.5" style="34"/>
    <col min="13582" max="13582" width="4.125" style="34" bestFit="1" customWidth="1"/>
    <col min="13583" max="13822" width="3.5" style="34"/>
    <col min="13823" max="13823" width="5" style="34" bestFit="1" customWidth="1"/>
    <col min="13824" max="13824" width="7.625" style="34" customWidth="1"/>
    <col min="13825" max="13825" width="66.25" style="34" customWidth="1"/>
    <col min="13826" max="13826" width="5.375" style="34" customWidth="1"/>
    <col min="13827" max="13827" width="9.75" style="34" customWidth="1"/>
    <col min="13828" max="13829" width="9.375" style="34" customWidth="1"/>
    <col min="13830" max="13831" width="3.5" style="34"/>
    <col min="13832" max="13832" width="4.125" style="34" bestFit="1" customWidth="1"/>
    <col min="13833" max="13837" width="3.5" style="34"/>
    <col min="13838" max="13838" width="4.125" style="34" bestFit="1" customWidth="1"/>
    <col min="13839" max="14078" width="3.5" style="34"/>
    <col min="14079" max="14079" width="5" style="34" bestFit="1" customWidth="1"/>
    <col min="14080" max="14080" width="7.625" style="34" customWidth="1"/>
    <col min="14081" max="14081" width="66.25" style="34" customWidth="1"/>
    <col min="14082" max="14082" width="5.375" style="34" customWidth="1"/>
    <col min="14083" max="14083" width="9.75" style="34" customWidth="1"/>
    <col min="14084" max="14085" width="9.375" style="34" customWidth="1"/>
    <col min="14086" max="14087" width="3.5" style="34"/>
    <col min="14088" max="14088" width="4.125" style="34" bestFit="1" customWidth="1"/>
    <col min="14089" max="14093" width="3.5" style="34"/>
    <col min="14094" max="14094" width="4.125" style="34" bestFit="1" customWidth="1"/>
    <col min="14095" max="14334" width="3.5" style="34"/>
    <col min="14335" max="14335" width="5" style="34" bestFit="1" customWidth="1"/>
    <col min="14336" max="14336" width="7.625" style="34" customWidth="1"/>
    <col min="14337" max="14337" width="66.25" style="34" customWidth="1"/>
    <col min="14338" max="14338" width="5.375" style="34" customWidth="1"/>
    <col min="14339" max="14339" width="9.75" style="34" customWidth="1"/>
    <col min="14340" max="14341" width="9.375" style="34" customWidth="1"/>
    <col min="14342" max="14343" width="3.5" style="34"/>
    <col min="14344" max="14344" width="4.125" style="34" bestFit="1" customWidth="1"/>
    <col min="14345" max="14349" width="3.5" style="34"/>
    <col min="14350" max="14350" width="4.125" style="34" bestFit="1" customWidth="1"/>
    <col min="14351" max="14590" width="3.5" style="34"/>
    <col min="14591" max="14591" width="5" style="34" bestFit="1" customWidth="1"/>
    <col min="14592" max="14592" width="7.625" style="34" customWidth="1"/>
    <col min="14593" max="14593" width="66.25" style="34" customWidth="1"/>
    <col min="14594" max="14594" width="5.375" style="34" customWidth="1"/>
    <col min="14595" max="14595" width="9.75" style="34" customWidth="1"/>
    <col min="14596" max="14597" width="9.375" style="34" customWidth="1"/>
    <col min="14598" max="14599" width="3.5" style="34"/>
    <col min="14600" max="14600" width="4.125" style="34" bestFit="1" customWidth="1"/>
    <col min="14601" max="14605" width="3.5" style="34"/>
    <col min="14606" max="14606" width="4.125" style="34" bestFit="1" customWidth="1"/>
    <col min="14607" max="14846" width="3.5" style="34"/>
    <col min="14847" max="14847" width="5" style="34" bestFit="1" customWidth="1"/>
    <col min="14848" max="14848" width="7.625" style="34" customWidth="1"/>
    <col min="14849" max="14849" width="66.25" style="34" customWidth="1"/>
    <col min="14850" max="14850" width="5.375" style="34" customWidth="1"/>
    <col min="14851" max="14851" width="9.75" style="34" customWidth="1"/>
    <col min="14852" max="14853" width="9.375" style="34" customWidth="1"/>
    <col min="14854" max="14855" width="3.5" style="34"/>
    <col min="14856" max="14856" width="4.125" style="34" bestFit="1" customWidth="1"/>
    <col min="14857" max="14861" width="3.5" style="34"/>
    <col min="14862" max="14862" width="4.125" style="34" bestFit="1" customWidth="1"/>
    <col min="14863" max="15102" width="3.5" style="34"/>
    <col min="15103" max="15103" width="5" style="34" bestFit="1" customWidth="1"/>
    <col min="15104" max="15104" width="7.625" style="34" customWidth="1"/>
    <col min="15105" max="15105" width="66.25" style="34" customWidth="1"/>
    <col min="15106" max="15106" width="5.375" style="34" customWidth="1"/>
    <col min="15107" max="15107" width="9.75" style="34" customWidth="1"/>
    <col min="15108" max="15109" width="9.375" style="34" customWidth="1"/>
    <col min="15110" max="15111" width="3.5" style="34"/>
    <col min="15112" max="15112" width="4.125" style="34" bestFit="1" customWidth="1"/>
    <col min="15113" max="15117" width="3.5" style="34"/>
    <col min="15118" max="15118" width="4.125" style="34" bestFit="1" customWidth="1"/>
    <col min="15119" max="15358" width="3.5" style="34"/>
    <col min="15359" max="15359" width="5" style="34" bestFit="1" customWidth="1"/>
    <col min="15360" max="15360" width="7.625" style="34" customWidth="1"/>
    <col min="15361" max="15361" width="66.25" style="34" customWidth="1"/>
    <col min="15362" max="15362" width="5.375" style="34" customWidth="1"/>
    <col min="15363" max="15363" width="9.75" style="34" customWidth="1"/>
    <col min="15364" max="15365" width="9.375" style="34" customWidth="1"/>
    <col min="15366" max="15367" width="3.5" style="34"/>
    <col min="15368" max="15368" width="4.125" style="34" bestFit="1" customWidth="1"/>
    <col min="15369" max="15373" width="3.5" style="34"/>
    <col min="15374" max="15374" width="4.125" style="34" bestFit="1" customWidth="1"/>
    <col min="15375" max="15614" width="3.5" style="34"/>
    <col min="15615" max="15615" width="5" style="34" bestFit="1" customWidth="1"/>
    <col min="15616" max="15616" width="7.625" style="34" customWidth="1"/>
    <col min="15617" max="15617" width="66.25" style="34" customWidth="1"/>
    <col min="15618" max="15618" width="5.375" style="34" customWidth="1"/>
    <col min="15619" max="15619" width="9.75" style="34" customWidth="1"/>
    <col min="15620" max="15621" width="9.375" style="34" customWidth="1"/>
    <col min="15622" max="15623" width="3.5" style="34"/>
    <col min="15624" max="15624" width="4.125" style="34" bestFit="1" customWidth="1"/>
    <col min="15625" max="15629" width="3.5" style="34"/>
    <col min="15630" max="15630" width="4.125" style="34" bestFit="1" customWidth="1"/>
    <col min="15631" max="15870" width="3.5" style="34"/>
    <col min="15871" max="15871" width="5" style="34" bestFit="1" customWidth="1"/>
    <col min="15872" max="15872" width="7.625" style="34" customWidth="1"/>
    <col min="15873" max="15873" width="66.25" style="34" customWidth="1"/>
    <col min="15874" max="15874" width="5.375" style="34" customWidth="1"/>
    <col min="15875" max="15875" width="9.75" style="34" customWidth="1"/>
    <col min="15876" max="15877" width="9.375" style="34" customWidth="1"/>
    <col min="15878" max="15879" width="3.5" style="34"/>
    <col min="15880" max="15880" width="4.125" style="34" bestFit="1" customWidth="1"/>
    <col min="15881" max="15885" width="3.5" style="34"/>
    <col min="15886" max="15886" width="4.125" style="34" bestFit="1" customWidth="1"/>
    <col min="15887" max="16126" width="3.5" style="34"/>
    <col min="16127" max="16127" width="5" style="34" bestFit="1" customWidth="1"/>
    <col min="16128" max="16128" width="7.625" style="34" customWidth="1"/>
    <col min="16129" max="16129" width="66.25" style="34" customWidth="1"/>
    <col min="16130" max="16130" width="5.375" style="34" customWidth="1"/>
    <col min="16131" max="16131" width="9.75" style="34" customWidth="1"/>
    <col min="16132" max="16133" width="9.375" style="34" customWidth="1"/>
    <col min="16134" max="16135" width="3.5" style="34"/>
    <col min="16136" max="16136" width="4.125" style="34" bestFit="1" customWidth="1"/>
    <col min="16137" max="16141" width="3.5" style="34"/>
    <col min="16142" max="16142" width="4.125" style="34" bestFit="1" customWidth="1"/>
    <col min="16143" max="16384" width="3.5" style="34"/>
  </cols>
  <sheetData>
    <row r="1" spans="1:14" s="35" customFormat="1" ht="15.75">
      <c r="A1" s="339"/>
      <c r="B1" s="339"/>
      <c r="C1" s="340"/>
      <c r="D1" s="339"/>
      <c r="E1" s="448"/>
      <c r="F1" s="339"/>
      <c r="G1" s="448"/>
      <c r="H1" s="208"/>
      <c r="I1" s="36"/>
      <c r="J1" s="36"/>
      <c r="K1" s="36"/>
    </row>
    <row r="2" spans="1:14" s="35" customFormat="1" ht="15.75">
      <c r="A2" s="525" t="s">
        <v>1306</v>
      </c>
      <c r="B2" s="525"/>
      <c r="C2" s="525"/>
      <c r="D2" s="525"/>
      <c r="E2" s="525"/>
      <c r="F2" s="339"/>
      <c r="G2" s="339"/>
      <c r="H2" s="208"/>
      <c r="I2" s="36"/>
      <c r="J2" s="36"/>
      <c r="K2" s="36"/>
    </row>
    <row r="3" spans="1:14" ht="31.5" customHeight="1">
      <c r="A3" s="522" t="s">
        <v>1373</v>
      </c>
      <c r="B3" s="523"/>
      <c r="C3" s="523"/>
      <c r="D3" s="523"/>
      <c r="E3" s="523"/>
      <c r="F3" s="342"/>
      <c r="G3" s="342"/>
    </row>
    <row r="4" spans="1:14" ht="15" customHeight="1">
      <c r="A4" s="524"/>
      <c r="B4" s="524"/>
      <c r="C4" s="524"/>
      <c r="D4" s="524"/>
      <c r="E4" s="524"/>
      <c r="F4" s="342"/>
      <c r="G4" s="342"/>
    </row>
    <row r="5" spans="1:14" s="38" customFormat="1" ht="12.75" customHeight="1">
      <c r="A5" s="356" t="s">
        <v>1016</v>
      </c>
      <c r="B5" s="356" t="s">
        <v>13</v>
      </c>
      <c r="C5" s="356" t="s">
        <v>1017</v>
      </c>
      <c r="D5" s="77" t="s">
        <v>15</v>
      </c>
      <c r="E5" s="65" t="s">
        <v>0</v>
      </c>
      <c r="F5" s="65" t="s">
        <v>1232</v>
      </c>
      <c r="G5" s="65" t="s">
        <v>1233</v>
      </c>
      <c r="H5" s="445"/>
      <c r="I5" s="446"/>
      <c r="J5" s="446"/>
      <c r="K5" s="446"/>
    </row>
    <row r="6" spans="1:14" s="38" customFormat="1" ht="15">
      <c r="A6" s="344">
        <v>1</v>
      </c>
      <c r="B6" s="344">
        <v>2</v>
      </c>
      <c r="C6" s="344">
        <v>3</v>
      </c>
      <c r="D6" s="344">
        <v>4</v>
      </c>
      <c r="E6" s="346">
        <v>5</v>
      </c>
      <c r="F6" s="344">
        <v>6</v>
      </c>
      <c r="G6" s="346">
        <v>7</v>
      </c>
      <c r="H6" s="445"/>
      <c r="I6" s="446"/>
      <c r="J6" s="446"/>
      <c r="K6" s="446"/>
    </row>
    <row r="7" spans="1:14" s="38" customFormat="1" ht="15">
      <c r="A7" s="454" t="s">
        <v>16</v>
      </c>
      <c r="B7" s="514" t="s">
        <v>1356</v>
      </c>
      <c r="C7" s="515"/>
      <c r="D7" s="515"/>
      <c r="E7" s="515"/>
      <c r="F7" s="455"/>
      <c r="G7" s="494"/>
      <c r="H7" s="445"/>
      <c r="I7" s="446"/>
      <c r="J7" s="446"/>
      <c r="K7" s="446"/>
    </row>
    <row r="8" spans="1:14" s="38" customFormat="1" ht="17.25" customHeight="1">
      <c r="A8" s="347" t="s">
        <v>1</v>
      </c>
      <c r="B8" s="526" t="s">
        <v>143</v>
      </c>
      <c r="C8" s="526"/>
      <c r="D8" s="526"/>
      <c r="E8" s="526"/>
      <c r="F8" s="449"/>
      <c r="G8" s="449"/>
      <c r="H8" s="445"/>
      <c r="I8" s="446"/>
      <c r="J8" s="446"/>
      <c r="K8" s="446"/>
    </row>
    <row r="9" spans="1:14" ht="65.25" customHeight="1">
      <c r="A9" s="348">
        <v>1</v>
      </c>
      <c r="B9" s="349" t="s">
        <v>1039</v>
      </c>
      <c r="C9" s="353" t="s">
        <v>1040</v>
      </c>
      <c r="D9" s="348" t="s">
        <v>26</v>
      </c>
      <c r="E9" s="351">
        <v>1</v>
      </c>
      <c r="F9" s="348"/>
      <c r="G9" s="69">
        <f t="shared" ref="G9:G72" si="0">ROUND(E9*F9,2)</f>
        <v>0</v>
      </c>
      <c r="L9" s="41"/>
    </row>
    <row r="10" spans="1:14" ht="60">
      <c r="A10" s="348">
        <f t="shared" ref="A10:A24" si="1">A9+1</f>
        <v>2</v>
      </c>
      <c r="B10" s="349" t="s">
        <v>1039</v>
      </c>
      <c r="C10" s="353" t="s">
        <v>1041</v>
      </c>
      <c r="D10" s="348" t="s">
        <v>26</v>
      </c>
      <c r="E10" s="351">
        <v>1</v>
      </c>
      <c r="F10" s="348"/>
      <c r="G10" s="69">
        <f t="shared" si="0"/>
        <v>0</v>
      </c>
      <c r="L10" s="41"/>
    </row>
    <row r="11" spans="1:14" ht="60">
      <c r="A11" s="348">
        <f t="shared" si="1"/>
        <v>3</v>
      </c>
      <c r="B11" s="349" t="s">
        <v>1039</v>
      </c>
      <c r="C11" s="353" t="s">
        <v>1042</v>
      </c>
      <c r="D11" s="348" t="s">
        <v>26</v>
      </c>
      <c r="E11" s="351">
        <v>1</v>
      </c>
      <c r="F11" s="348"/>
      <c r="G11" s="69">
        <f t="shared" si="0"/>
        <v>0</v>
      </c>
      <c r="L11" s="41"/>
    </row>
    <row r="12" spans="1:14" ht="60">
      <c r="A12" s="348">
        <f t="shared" si="1"/>
        <v>4</v>
      </c>
      <c r="B12" s="349" t="s">
        <v>1039</v>
      </c>
      <c r="C12" s="353" t="s">
        <v>1043</v>
      </c>
      <c r="D12" s="348" t="s">
        <v>26</v>
      </c>
      <c r="E12" s="351">
        <v>1</v>
      </c>
      <c r="F12" s="348"/>
      <c r="G12" s="69">
        <f t="shared" si="0"/>
        <v>0</v>
      </c>
      <c r="L12" s="41"/>
      <c r="N12" s="44"/>
    </row>
    <row r="13" spans="1:14" ht="60">
      <c r="A13" s="348">
        <f t="shared" si="1"/>
        <v>5</v>
      </c>
      <c r="B13" s="349" t="s">
        <v>1039</v>
      </c>
      <c r="C13" s="353" t="s">
        <v>1044</v>
      </c>
      <c r="D13" s="348" t="s">
        <v>26</v>
      </c>
      <c r="E13" s="351">
        <v>1</v>
      </c>
      <c r="F13" s="348"/>
      <c r="G13" s="69">
        <f t="shared" si="0"/>
        <v>0</v>
      </c>
      <c r="L13" s="41"/>
      <c r="N13" s="44"/>
    </row>
    <row r="14" spans="1:14" ht="60">
      <c r="A14" s="348">
        <f t="shared" si="1"/>
        <v>6</v>
      </c>
      <c r="B14" s="349" t="s">
        <v>1039</v>
      </c>
      <c r="C14" s="353" t="s">
        <v>1045</v>
      </c>
      <c r="D14" s="348" t="s">
        <v>26</v>
      </c>
      <c r="E14" s="351">
        <v>1</v>
      </c>
      <c r="F14" s="348"/>
      <c r="G14" s="69">
        <f t="shared" si="0"/>
        <v>0</v>
      </c>
      <c r="L14" s="41"/>
      <c r="N14" s="44"/>
    </row>
    <row r="15" spans="1:14" ht="60">
      <c r="A15" s="348">
        <f t="shared" si="1"/>
        <v>7</v>
      </c>
      <c r="B15" s="349" t="s">
        <v>1039</v>
      </c>
      <c r="C15" s="353" t="s">
        <v>1046</v>
      </c>
      <c r="D15" s="348" t="s">
        <v>26</v>
      </c>
      <c r="E15" s="351">
        <v>1</v>
      </c>
      <c r="F15" s="348"/>
      <c r="G15" s="69">
        <f t="shared" si="0"/>
        <v>0</v>
      </c>
      <c r="L15" s="41"/>
      <c r="N15" s="44"/>
    </row>
    <row r="16" spans="1:14" ht="60">
      <c r="A16" s="348">
        <f t="shared" si="1"/>
        <v>8</v>
      </c>
      <c r="B16" s="349" t="s">
        <v>1039</v>
      </c>
      <c r="C16" s="353" t="s">
        <v>1047</v>
      </c>
      <c r="D16" s="348" t="s">
        <v>26</v>
      </c>
      <c r="E16" s="351">
        <v>1</v>
      </c>
      <c r="F16" s="348"/>
      <c r="G16" s="69">
        <f t="shared" si="0"/>
        <v>0</v>
      </c>
      <c r="L16" s="41"/>
      <c r="N16" s="44"/>
    </row>
    <row r="17" spans="1:14" ht="45">
      <c r="A17" s="348">
        <f t="shared" si="1"/>
        <v>9</v>
      </c>
      <c r="B17" s="349" t="s">
        <v>1039</v>
      </c>
      <c r="C17" s="353" t="s">
        <v>1374</v>
      </c>
      <c r="D17" s="348" t="s">
        <v>26</v>
      </c>
      <c r="E17" s="351">
        <v>1</v>
      </c>
      <c r="F17" s="348"/>
      <c r="G17" s="69">
        <f t="shared" si="0"/>
        <v>0</v>
      </c>
      <c r="L17" s="41"/>
      <c r="N17" s="44"/>
    </row>
    <row r="18" spans="1:14" ht="60">
      <c r="A18" s="348">
        <f t="shared" si="1"/>
        <v>10</v>
      </c>
      <c r="B18" s="349" t="s">
        <v>1039</v>
      </c>
      <c r="C18" s="353" t="s">
        <v>1048</v>
      </c>
      <c r="D18" s="348" t="s">
        <v>26</v>
      </c>
      <c r="E18" s="351">
        <v>1</v>
      </c>
      <c r="F18" s="348"/>
      <c r="G18" s="69">
        <f t="shared" si="0"/>
        <v>0</v>
      </c>
      <c r="L18" s="41"/>
      <c r="N18" s="44"/>
    </row>
    <row r="19" spans="1:14" ht="60">
      <c r="A19" s="348">
        <f t="shared" si="1"/>
        <v>11</v>
      </c>
      <c r="B19" s="349" t="s">
        <v>1039</v>
      </c>
      <c r="C19" s="353" t="s">
        <v>1049</v>
      </c>
      <c r="D19" s="348" t="s">
        <v>26</v>
      </c>
      <c r="E19" s="351">
        <v>1</v>
      </c>
      <c r="F19" s="348"/>
      <c r="G19" s="69">
        <f t="shared" si="0"/>
        <v>0</v>
      </c>
      <c r="L19" s="41"/>
      <c r="N19" s="44"/>
    </row>
    <row r="20" spans="1:14" ht="30">
      <c r="A20" s="348">
        <f t="shared" si="1"/>
        <v>12</v>
      </c>
      <c r="B20" s="349" t="s">
        <v>1039</v>
      </c>
      <c r="C20" s="353" t="s">
        <v>1050</v>
      </c>
      <c r="D20" s="348" t="s">
        <v>3</v>
      </c>
      <c r="E20" s="351">
        <v>13</v>
      </c>
      <c r="F20" s="348"/>
      <c r="G20" s="69">
        <f t="shared" si="0"/>
        <v>0</v>
      </c>
      <c r="L20" s="41"/>
      <c r="N20" s="44"/>
    </row>
    <row r="21" spans="1:14" ht="45">
      <c r="A21" s="348">
        <f t="shared" si="1"/>
        <v>13</v>
      </c>
      <c r="B21" s="349" t="s">
        <v>1039</v>
      </c>
      <c r="C21" s="353" t="s">
        <v>1051</v>
      </c>
      <c r="D21" s="348" t="s">
        <v>3</v>
      </c>
      <c r="E21" s="351">
        <v>8</v>
      </c>
      <c r="F21" s="348"/>
      <c r="G21" s="69">
        <f t="shared" si="0"/>
        <v>0</v>
      </c>
    </row>
    <row r="22" spans="1:14" ht="45">
      <c r="A22" s="348">
        <f t="shared" si="1"/>
        <v>14</v>
      </c>
      <c r="B22" s="349" t="s">
        <v>1039</v>
      </c>
      <c r="C22" s="353" t="s">
        <v>1052</v>
      </c>
      <c r="D22" s="348" t="s">
        <v>3</v>
      </c>
      <c r="E22" s="351">
        <v>4</v>
      </c>
      <c r="F22" s="348"/>
      <c r="G22" s="69">
        <f t="shared" si="0"/>
        <v>0</v>
      </c>
    </row>
    <row r="23" spans="1:14" ht="45">
      <c r="A23" s="348">
        <f t="shared" si="1"/>
        <v>15</v>
      </c>
      <c r="B23" s="349" t="s">
        <v>1039</v>
      </c>
      <c r="C23" s="353" t="s">
        <v>1053</v>
      </c>
      <c r="D23" s="348" t="s">
        <v>3</v>
      </c>
      <c r="E23" s="351">
        <v>1</v>
      </c>
      <c r="F23" s="348"/>
      <c r="G23" s="69">
        <f t="shared" si="0"/>
        <v>0</v>
      </c>
    </row>
    <row r="24" spans="1:14" ht="34.9" customHeight="1">
      <c r="A24" s="348">
        <f t="shared" si="1"/>
        <v>16</v>
      </c>
      <c r="B24" s="349" t="s">
        <v>1039</v>
      </c>
      <c r="C24" s="353" t="s">
        <v>1054</v>
      </c>
      <c r="D24" s="348" t="s">
        <v>26</v>
      </c>
      <c r="E24" s="351">
        <f>E53+E54+E65+E21+E22+E23+E9+E10+E11+E12+E13+E14+E15+E16+E17+E18+E19</f>
        <v>28</v>
      </c>
      <c r="F24" s="348"/>
      <c r="G24" s="69">
        <f t="shared" si="0"/>
        <v>0</v>
      </c>
    </row>
    <row r="25" spans="1:14" s="43" customFormat="1" ht="15">
      <c r="A25" s="354" t="s">
        <v>107</v>
      </c>
      <c r="B25" s="516" t="s">
        <v>1055</v>
      </c>
      <c r="C25" s="517"/>
      <c r="D25" s="517"/>
      <c r="E25" s="517"/>
      <c r="F25" s="495"/>
      <c r="G25" s="496"/>
      <c r="H25" s="298"/>
      <c r="I25" s="447"/>
      <c r="J25" s="447"/>
      <c r="K25" s="447"/>
    </row>
    <row r="26" spans="1:14" ht="30">
      <c r="A26" s="348">
        <f>A24+1</f>
        <v>17</v>
      </c>
      <c r="B26" s="349" t="s">
        <v>1039</v>
      </c>
      <c r="C26" s="353" t="s">
        <v>1056</v>
      </c>
      <c r="D26" s="348" t="s">
        <v>3</v>
      </c>
      <c r="E26" s="351">
        <v>13</v>
      </c>
      <c r="F26" s="348"/>
      <c r="G26" s="69">
        <f t="shared" si="0"/>
        <v>0</v>
      </c>
    </row>
    <row r="27" spans="1:14" ht="30">
      <c r="A27" s="348">
        <f t="shared" ref="A27:A51" si="2">A26+1</f>
        <v>18</v>
      </c>
      <c r="B27" s="349" t="s">
        <v>1039</v>
      </c>
      <c r="C27" s="353" t="s">
        <v>1057</v>
      </c>
      <c r="D27" s="348" t="s">
        <v>3</v>
      </c>
      <c r="E27" s="351">
        <v>7</v>
      </c>
      <c r="F27" s="348"/>
      <c r="G27" s="69">
        <f t="shared" si="0"/>
        <v>0</v>
      </c>
    </row>
    <row r="28" spans="1:14" ht="30">
      <c r="A28" s="348">
        <f t="shared" si="2"/>
        <v>19</v>
      </c>
      <c r="B28" s="349" t="s">
        <v>1039</v>
      </c>
      <c r="C28" s="353" t="s">
        <v>1058</v>
      </c>
      <c r="D28" s="348" t="s">
        <v>3</v>
      </c>
      <c r="E28" s="351">
        <v>2</v>
      </c>
      <c r="F28" s="348"/>
      <c r="G28" s="69">
        <f t="shared" si="0"/>
        <v>0</v>
      </c>
    </row>
    <row r="29" spans="1:14" ht="30">
      <c r="A29" s="348">
        <f t="shared" si="2"/>
        <v>20</v>
      </c>
      <c r="B29" s="349" t="s">
        <v>1039</v>
      </c>
      <c r="C29" s="353" t="s">
        <v>1059</v>
      </c>
      <c r="D29" s="348" t="s">
        <v>3</v>
      </c>
      <c r="E29" s="351">
        <v>3</v>
      </c>
      <c r="F29" s="348"/>
      <c r="G29" s="69">
        <f t="shared" si="0"/>
        <v>0</v>
      </c>
    </row>
    <row r="30" spans="1:14" ht="30">
      <c r="A30" s="348">
        <f t="shared" si="2"/>
        <v>21</v>
      </c>
      <c r="B30" s="349" t="s">
        <v>1039</v>
      </c>
      <c r="C30" s="353" t="s">
        <v>1060</v>
      </c>
      <c r="D30" s="348" t="s">
        <v>3</v>
      </c>
      <c r="E30" s="351">
        <v>1</v>
      </c>
      <c r="F30" s="348"/>
      <c r="G30" s="69">
        <f t="shared" si="0"/>
        <v>0</v>
      </c>
    </row>
    <row r="31" spans="1:14" ht="30">
      <c r="A31" s="348">
        <f t="shared" si="2"/>
        <v>22</v>
      </c>
      <c r="B31" s="349" t="s">
        <v>1039</v>
      </c>
      <c r="C31" s="353" t="s">
        <v>1061</v>
      </c>
      <c r="D31" s="348" t="s">
        <v>3</v>
      </c>
      <c r="E31" s="351">
        <v>5</v>
      </c>
      <c r="F31" s="348"/>
      <c r="G31" s="69">
        <f t="shared" si="0"/>
        <v>0</v>
      </c>
      <c r="H31" s="335"/>
    </row>
    <row r="32" spans="1:14" ht="30">
      <c r="A32" s="348">
        <f t="shared" si="2"/>
        <v>23</v>
      </c>
      <c r="B32" s="349" t="s">
        <v>1039</v>
      </c>
      <c r="C32" s="353" t="s">
        <v>1062</v>
      </c>
      <c r="D32" s="348" t="s">
        <v>3</v>
      </c>
      <c r="E32" s="351">
        <v>4</v>
      </c>
      <c r="F32" s="348"/>
      <c r="G32" s="69">
        <f t="shared" si="0"/>
        <v>0</v>
      </c>
      <c r="H32" s="335"/>
    </row>
    <row r="33" spans="1:8" ht="30">
      <c r="A33" s="348">
        <f t="shared" si="2"/>
        <v>24</v>
      </c>
      <c r="B33" s="349" t="s">
        <v>1039</v>
      </c>
      <c r="C33" s="353" t="s">
        <v>1063</v>
      </c>
      <c r="D33" s="348" t="s">
        <v>3</v>
      </c>
      <c r="E33" s="351">
        <v>1</v>
      </c>
      <c r="F33" s="348"/>
      <c r="G33" s="69">
        <f t="shared" si="0"/>
        <v>0</v>
      </c>
      <c r="H33" s="335"/>
    </row>
    <row r="34" spans="1:8" ht="30">
      <c r="A34" s="348">
        <f t="shared" si="2"/>
        <v>25</v>
      </c>
      <c r="B34" s="349" t="s">
        <v>1039</v>
      </c>
      <c r="C34" s="353" t="s">
        <v>1064</v>
      </c>
      <c r="D34" s="348" t="s">
        <v>3</v>
      </c>
      <c r="E34" s="351">
        <v>1</v>
      </c>
      <c r="F34" s="348"/>
      <c r="G34" s="69">
        <f t="shared" si="0"/>
        <v>0</v>
      </c>
      <c r="H34" s="335"/>
    </row>
    <row r="35" spans="1:8" ht="30">
      <c r="A35" s="348">
        <f t="shared" si="2"/>
        <v>26</v>
      </c>
      <c r="B35" s="349" t="s">
        <v>1039</v>
      </c>
      <c r="C35" s="353" t="s">
        <v>1065</v>
      </c>
      <c r="D35" s="348" t="s">
        <v>3</v>
      </c>
      <c r="E35" s="351">
        <v>1</v>
      </c>
      <c r="F35" s="348"/>
      <c r="G35" s="69">
        <f t="shared" si="0"/>
        <v>0</v>
      </c>
      <c r="H35" s="335"/>
    </row>
    <row r="36" spans="1:8" ht="30">
      <c r="A36" s="348">
        <f t="shared" si="2"/>
        <v>27</v>
      </c>
      <c r="B36" s="349" t="s">
        <v>1039</v>
      </c>
      <c r="C36" s="353" t="s">
        <v>1066</v>
      </c>
      <c r="D36" s="348" t="s">
        <v>3</v>
      </c>
      <c r="E36" s="351">
        <v>2</v>
      </c>
      <c r="F36" s="348"/>
      <c r="G36" s="69">
        <f t="shared" si="0"/>
        <v>0</v>
      </c>
      <c r="H36" s="335"/>
    </row>
    <row r="37" spans="1:8" ht="30">
      <c r="A37" s="348">
        <f t="shared" si="2"/>
        <v>28</v>
      </c>
      <c r="B37" s="349" t="s">
        <v>1039</v>
      </c>
      <c r="C37" s="353" t="s">
        <v>1067</v>
      </c>
      <c r="D37" s="348" t="s">
        <v>3</v>
      </c>
      <c r="E37" s="351">
        <v>23</v>
      </c>
      <c r="F37" s="348"/>
      <c r="G37" s="69">
        <f t="shared" si="0"/>
        <v>0</v>
      </c>
      <c r="H37" s="335"/>
    </row>
    <row r="38" spans="1:8" ht="30">
      <c r="A38" s="348">
        <f t="shared" si="2"/>
        <v>29</v>
      </c>
      <c r="B38" s="349" t="s">
        <v>1039</v>
      </c>
      <c r="C38" s="353" t="s">
        <v>1068</v>
      </c>
      <c r="D38" s="348" t="s">
        <v>3</v>
      </c>
      <c r="E38" s="351">
        <v>7</v>
      </c>
      <c r="F38" s="348"/>
      <c r="G38" s="69">
        <f t="shared" si="0"/>
        <v>0</v>
      </c>
      <c r="H38" s="335"/>
    </row>
    <row r="39" spans="1:8" ht="30">
      <c r="A39" s="348">
        <f t="shared" si="2"/>
        <v>30</v>
      </c>
      <c r="B39" s="349" t="s">
        <v>1039</v>
      </c>
      <c r="C39" s="353" t="s">
        <v>1069</v>
      </c>
      <c r="D39" s="348" t="s">
        <v>26</v>
      </c>
      <c r="E39" s="351">
        <f>E37+E38</f>
        <v>30</v>
      </c>
      <c r="F39" s="348"/>
      <c r="G39" s="69">
        <f t="shared" si="0"/>
        <v>0</v>
      </c>
      <c r="H39" s="335"/>
    </row>
    <row r="40" spans="1:8" ht="30">
      <c r="A40" s="348">
        <f t="shared" si="2"/>
        <v>31</v>
      </c>
      <c r="B40" s="349" t="s">
        <v>1039</v>
      </c>
      <c r="C40" s="353" t="s">
        <v>1070</v>
      </c>
      <c r="D40" s="348" t="s">
        <v>3</v>
      </c>
      <c r="E40" s="351">
        <v>10</v>
      </c>
      <c r="F40" s="348"/>
      <c r="G40" s="69">
        <f t="shared" si="0"/>
        <v>0</v>
      </c>
    </row>
    <row r="41" spans="1:8" ht="30">
      <c r="A41" s="348">
        <f t="shared" si="2"/>
        <v>32</v>
      </c>
      <c r="B41" s="349" t="s">
        <v>1039</v>
      </c>
      <c r="C41" s="353" t="s">
        <v>1071</v>
      </c>
      <c r="D41" s="348" t="s">
        <v>3</v>
      </c>
      <c r="E41" s="351">
        <v>8</v>
      </c>
      <c r="F41" s="348"/>
      <c r="G41" s="69">
        <f t="shared" si="0"/>
        <v>0</v>
      </c>
    </row>
    <row r="42" spans="1:8" ht="30">
      <c r="A42" s="348">
        <f t="shared" si="2"/>
        <v>33</v>
      </c>
      <c r="B42" s="349" t="s">
        <v>1039</v>
      </c>
      <c r="C42" s="353" t="s">
        <v>1072</v>
      </c>
      <c r="D42" s="348" t="s">
        <v>26</v>
      </c>
      <c r="E42" s="351">
        <v>9</v>
      </c>
      <c r="F42" s="348"/>
      <c r="G42" s="69">
        <f t="shared" si="0"/>
        <v>0</v>
      </c>
    </row>
    <row r="43" spans="1:8" ht="30">
      <c r="A43" s="348">
        <f t="shared" si="2"/>
        <v>34</v>
      </c>
      <c r="B43" s="349" t="s">
        <v>1039</v>
      </c>
      <c r="C43" s="353" t="s">
        <v>1073</v>
      </c>
      <c r="D43" s="348" t="s">
        <v>3</v>
      </c>
      <c r="E43" s="351">
        <v>15</v>
      </c>
      <c r="F43" s="348"/>
      <c r="G43" s="69">
        <f t="shared" si="0"/>
        <v>0</v>
      </c>
    </row>
    <row r="44" spans="1:8" ht="30">
      <c r="A44" s="348">
        <f t="shared" si="2"/>
        <v>35</v>
      </c>
      <c r="B44" s="349" t="s">
        <v>1039</v>
      </c>
      <c r="C44" s="353" t="s">
        <v>1074</v>
      </c>
      <c r="D44" s="348" t="s">
        <v>3</v>
      </c>
      <c r="E44" s="351">
        <v>3</v>
      </c>
      <c r="F44" s="348"/>
      <c r="G44" s="69">
        <f t="shared" si="0"/>
        <v>0</v>
      </c>
    </row>
    <row r="45" spans="1:8" ht="30">
      <c r="A45" s="348">
        <f t="shared" si="2"/>
        <v>36</v>
      </c>
      <c r="B45" s="349" t="s">
        <v>1039</v>
      </c>
      <c r="C45" s="353" t="s">
        <v>1075</v>
      </c>
      <c r="D45" s="348" t="s">
        <v>3</v>
      </c>
      <c r="E45" s="351">
        <v>2</v>
      </c>
      <c r="F45" s="348"/>
      <c r="G45" s="69">
        <f t="shared" si="0"/>
        <v>0</v>
      </c>
    </row>
    <row r="46" spans="1:8" ht="30">
      <c r="A46" s="348">
        <f t="shared" si="2"/>
        <v>37</v>
      </c>
      <c r="B46" s="349" t="s">
        <v>1039</v>
      </c>
      <c r="C46" s="353" t="s">
        <v>1076</v>
      </c>
      <c r="D46" s="348" t="s">
        <v>3</v>
      </c>
      <c r="E46" s="351">
        <v>1</v>
      </c>
      <c r="F46" s="348"/>
      <c r="G46" s="69">
        <f t="shared" si="0"/>
        <v>0</v>
      </c>
    </row>
    <row r="47" spans="1:8" ht="30">
      <c r="A47" s="348">
        <f t="shared" si="2"/>
        <v>38</v>
      </c>
      <c r="B47" s="349" t="s">
        <v>1039</v>
      </c>
      <c r="C47" s="353" t="s">
        <v>1077</v>
      </c>
      <c r="D47" s="348" t="s">
        <v>3</v>
      </c>
      <c r="E47" s="351">
        <v>1</v>
      </c>
      <c r="F47" s="348"/>
      <c r="G47" s="69">
        <f t="shared" si="0"/>
        <v>0</v>
      </c>
    </row>
    <row r="48" spans="1:8" ht="45">
      <c r="A48" s="348">
        <f t="shared" si="2"/>
        <v>39</v>
      </c>
      <c r="B48" s="349" t="s">
        <v>1039</v>
      </c>
      <c r="C48" s="353" t="s">
        <v>1078</v>
      </c>
      <c r="D48" s="348" t="s">
        <v>3</v>
      </c>
      <c r="E48" s="351">
        <v>1</v>
      </c>
      <c r="F48" s="348"/>
      <c r="G48" s="69">
        <f t="shared" si="0"/>
        <v>0</v>
      </c>
    </row>
    <row r="49" spans="1:11" ht="15">
      <c r="A49" s="348">
        <f t="shared" si="2"/>
        <v>40</v>
      </c>
      <c r="B49" s="349" t="s">
        <v>1039</v>
      </c>
      <c r="C49" s="353" t="s">
        <v>1079</v>
      </c>
      <c r="D49" s="348" t="s">
        <v>3</v>
      </c>
      <c r="E49" s="351">
        <v>23</v>
      </c>
      <c r="F49" s="348"/>
      <c r="G49" s="69">
        <f t="shared" si="0"/>
        <v>0</v>
      </c>
    </row>
    <row r="50" spans="1:11" ht="30">
      <c r="A50" s="348">
        <f t="shared" si="2"/>
        <v>41</v>
      </c>
      <c r="B50" s="349" t="s">
        <v>1039</v>
      </c>
      <c r="C50" s="353" t="s">
        <v>1080</v>
      </c>
      <c r="D50" s="348" t="s">
        <v>26</v>
      </c>
      <c r="E50" s="351">
        <v>62</v>
      </c>
      <c r="F50" s="348"/>
      <c r="G50" s="69">
        <f t="shared" si="0"/>
        <v>0</v>
      </c>
    </row>
    <row r="51" spans="1:11" ht="15">
      <c r="A51" s="348">
        <f t="shared" si="2"/>
        <v>42</v>
      </c>
      <c r="B51" s="349" t="s">
        <v>1039</v>
      </c>
      <c r="C51" s="353" t="s">
        <v>1081</v>
      </c>
      <c r="D51" s="348" t="s">
        <v>3</v>
      </c>
      <c r="E51" s="351">
        <v>13</v>
      </c>
      <c r="F51" s="348"/>
      <c r="G51" s="69">
        <f t="shared" si="0"/>
        <v>0</v>
      </c>
    </row>
    <row r="52" spans="1:11" s="43" customFormat="1" ht="15">
      <c r="A52" s="354" t="s">
        <v>116</v>
      </c>
      <c r="B52" s="516" t="s">
        <v>1082</v>
      </c>
      <c r="C52" s="517"/>
      <c r="D52" s="517"/>
      <c r="E52" s="517"/>
      <c r="F52" s="495"/>
      <c r="G52" s="496"/>
      <c r="H52" s="297"/>
      <c r="I52" s="447"/>
      <c r="J52" s="447"/>
      <c r="K52" s="447"/>
    </row>
    <row r="53" spans="1:11" ht="15">
      <c r="A53" s="348">
        <f>A51+1</f>
        <v>43</v>
      </c>
      <c r="B53" s="349" t="s">
        <v>1039</v>
      </c>
      <c r="C53" s="353" t="s">
        <v>1083</v>
      </c>
      <c r="D53" s="348" t="s">
        <v>26</v>
      </c>
      <c r="E53" s="351">
        <v>1</v>
      </c>
      <c r="F53" s="348"/>
      <c r="G53" s="69">
        <f t="shared" si="0"/>
        <v>0</v>
      </c>
    </row>
    <row r="54" spans="1:11" ht="15">
      <c r="A54" s="348">
        <f t="shared" ref="A54:A62" si="3">A53+1</f>
        <v>44</v>
      </c>
      <c r="B54" s="349" t="s">
        <v>1039</v>
      </c>
      <c r="C54" s="353" t="s">
        <v>1084</v>
      </c>
      <c r="D54" s="348" t="s">
        <v>26</v>
      </c>
      <c r="E54" s="351">
        <v>1</v>
      </c>
      <c r="F54" s="348"/>
      <c r="G54" s="69">
        <f t="shared" si="0"/>
        <v>0</v>
      </c>
    </row>
    <row r="55" spans="1:11" ht="30">
      <c r="A55" s="348">
        <f t="shared" si="3"/>
        <v>45</v>
      </c>
      <c r="B55" s="349" t="s">
        <v>1039</v>
      </c>
      <c r="C55" s="353" t="s">
        <v>1085</v>
      </c>
      <c r="D55" s="348" t="s">
        <v>26</v>
      </c>
      <c r="E55" s="351">
        <v>3</v>
      </c>
      <c r="F55" s="348"/>
      <c r="G55" s="69">
        <f t="shared" si="0"/>
        <v>0</v>
      </c>
    </row>
    <row r="56" spans="1:11" ht="45">
      <c r="A56" s="348">
        <f t="shared" si="3"/>
        <v>46</v>
      </c>
      <c r="B56" s="349" t="s">
        <v>1039</v>
      </c>
      <c r="C56" s="353" t="s">
        <v>1086</v>
      </c>
      <c r="D56" s="348" t="s">
        <v>26</v>
      </c>
      <c r="E56" s="351">
        <v>15</v>
      </c>
      <c r="F56" s="348"/>
      <c r="G56" s="69">
        <f t="shared" si="0"/>
        <v>0</v>
      </c>
    </row>
    <row r="57" spans="1:11" ht="30">
      <c r="A57" s="348">
        <f t="shared" si="3"/>
        <v>47</v>
      </c>
      <c r="B57" s="349" t="s">
        <v>1039</v>
      </c>
      <c r="C57" s="353" t="s">
        <v>1087</v>
      </c>
      <c r="D57" s="348" t="s">
        <v>26</v>
      </c>
      <c r="E57" s="351">
        <v>2</v>
      </c>
      <c r="F57" s="348"/>
      <c r="G57" s="69">
        <f t="shared" si="0"/>
        <v>0</v>
      </c>
    </row>
    <row r="58" spans="1:11" ht="30">
      <c r="A58" s="348">
        <f t="shared" si="3"/>
        <v>48</v>
      </c>
      <c r="B58" s="349" t="s">
        <v>1039</v>
      </c>
      <c r="C58" s="353" t="s">
        <v>1088</v>
      </c>
      <c r="D58" s="348" t="s">
        <v>26</v>
      </c>
      <c r="E58" s="351">
        <v>2</v>
      </c>
      <c r="F58" s="348"/>
      <c r="G58" s="69">
        <f t="shared" si="0"/>
        <v>0</v>
      </c>
    </row>
    <row r="59" spans="1:11" ht="15">
      <c r="A59" s="348">
        <f t="shared" si="3"/>
        <v>49</v>
      </c>
      <c r="B59" s="349" t="s">
        <v>1039</v>
      </c>
      <c r="C59" s="353" t="s">
        <v>1089</v>
      </c>
      <c r="D59" s="348" t="s">
        <v>26</v>
      </c>
      <c r="E59" s="351">
        <v>2</v>
      </c>
      <c r="F59" s="348"/>
      <c r="G59" s="69">
        <f t="shared" si="0"/>
        <v>0</v>
      </c>
    </row>
    <row r="60" spans="1:11" ht="30">
      <c r="A60" s="348">
        <f t="shared" si="3"/>
        <v>50</v>
      </c>
      <c r="B60" s="349" t="s">
        <v>1039</v>
      </c>
      <c r="C60" s="353" t="s">
        <v>1090</v>
      </c>
      <c r="D60" s="348" t="s">
        <v>26</v>
      </c>
      <c r="E60" s="351">
        <v>2</v>
      </c>
      <c r="F60" s="348"/>
      <c r="G60" s="69">
        <f t="shared" si="0"/>
        <v>0</v>
      </c>
    </row>
    <row r="61" spans="1:11" ht="15">
      <c r="A61" s="348">
        <f t="shared" si="3"/>
        <v>51</v>
      </c>
      <c r="B61" s="349" t="s">
        <v>1039</v>
      </c>
      <c r="C61" s="353" t="s">
        <v>1091</v>
      </c>
      <c r="D61" s="348" t="s">
        <v>26</v>
      </c>
      <c r="E61" s="351">
        <v>8</v>
      </c>
      <c r="F61" s="348"/>
      <c r="G61" s="69">
        <f t="shared" si="0"/>
        <v>0</v>
      </c>
    </row>
    <row r="62" spans="1:11" ht="15">
      <c r="A62" s="348">
        <f t="shared" si="3"/>
        <v>52</v>
      </c>
      <c r="B62" s="349" t="s">
        <v>1039</v>
      </c>
      <c r="C62" s="353" t="s">
        <v>1092</v>
      </c>
      <c r="D62" s="348" t="s">
        <v>26</v>
      </c>
      <c r="E62" s="351">
        <v>9</v>
      </c>
      <c r="F62" s="348"/>
      <c r="G62" s="69">
        <f t="shared" si="0"/>
        <v>0</v>
      </c>
    </row>
    <row r="63" spans="1:11" s="43" customFormat="1" ht="15">
      <c r="A63" s="450" t="s">
        <v>193</v>
      </c>
      <c r="B63" s="516" t="s">
        <v>1093</v>
      </c>
      <c r="C63" s="517"/>
      <c r="D63" s="517"/>
      <c r="E63" s="517"/>
      <c r="F63" s="495"/>
      <c r="G63" s="496"/>
      <c r="H63" s="298"/>
      <c r="I63" s="447"/>
      <c r="J63" s="447"/>
      <c r="K63" s="447"/>
    </row>
    <row r="64" spans="1:11" ht="45">
      <c r="A64" s="348">
        <f>A62+1</f>
        <v>53</v>
      </c>
      <c r="B64" s="349" t="s">
        <v>1039</v>
      </c>
      <c r="C64" s="353" t="s">
        <v>1094</v>
      </c>
      <c r="D64" s="348" t="s">
        <v>26</v>
      </c>
      <c r="E64" s="351">
        <v>2</v>
      </c>
      <c r="F64" s="348"/>
      <c r="G64" s="69">
        <f t="shared" si="0"/>
        <v>0</v>
      </c>
    </row>
    <row r="65" spans="1:11" ht="90">
      <c r="A65" s="348">
        <f>A64+1</f>
        <v>54</v>
      </c>
      <c r="B65" s="349" t="s">
        <v>1039</v>
      </c>
      <c r="C65" s="353" t="s">
        <v>1095</v>
      </c>
      <c r="D65" s="348" t="s">
        <v>3</v>
      </c>
      <c r="E65" s="351">
        <v>2</v>
      </c>
      <c r="F65" s="348"/>
      <c r="G65" s="69">
        <f t="shared" si="0"/>
        <v>0</v>
      </c>
    </row>
    <row r="66" spans="1:11" ht="30">
      <c r="A66" s="348">
        <f>A65+1</f>
        <v>55</v>
      </c>
      <c r="B66" s="349" t="s">
        <v>1039</v>
      </c>
      <c r="C66" s="353" t="s">
        <v>1096</v>
      </c>
      <c r="D66" s="348" t="s">
        <v>26</v>
      </c>
      <c r="E66" s="351">
        <v>2</v>
      </c>
      <c r="F66" s="348"/>
      <c r="G66" s="69">
        <f t="shared" si="0"/>
        <v>0</v>
      </c>
    </row>
    <row r="67" spans="1:11" ht="15">
      <c r="A67" s="450" t="s">
        <v>213</v>
      </c>
      <c r="B67" s="516" t="s">
        <v>1097</v>
      </c>
      <c r="C67" s="517"/>
      <c r="D67" s="517"/>
      <c r="E67" s="517"/>
      <c r="F67" s="366"/>
      <c r="G67" s="69">
        <f t="shared" si="0"/>
        <v>0</v>
      </c>
    </row>
    <row r="68" spans="1:11" ht="30">
      <c r="A68" s="348">
        <f>A66+1</f>
        <v>56</v>
      </c>
      <c r="B68" s="349" t="s">
        <v>1039</v>
      </c>
      <c r="C68" s="353" t="s">
        <v>1098</v>
      </c>
      <c r="D68" s="348" t="s">
        <v>26</v>
      </c>
      <c r="E68" s="351">
        <v>2</v>
      </c>
      <c r="F68" s="348"/>
      <c r="G68" s="69">
        <f t="shared" si="0"/>
        <v>0</v>
      </c>
    </row>
    <row r="69" spans="1:11" s="43" customFormat="1" ht="15">
      <c r="A69" s="354" t="s">
        <v>218</v>
      </c>
      <c r="B69" s="516" t="s">
        <v>1099</v>
      </c>
      <c r="C69" s="517"/>
      <c r="D69" s="517"/>
      <c r="E69" s="517"/>
      <c r="F69" s="495"/>
      <c r="G69" s="496"/>
      <c r="H69" s="298"/>
      <c r="I69" s="447"/>
      <c r="J69" s="447"/>
      <c r="K69" s="447"/>
    </row>
    <row r="70" spans="1:11" ht="45">
      <c r="A70" s="348">
        <f>A68+1</f>
        <v>57</v>
      </c>
      <c r="B70" s="349" t="s">
        <v>1039</v>
      </c>
      <c r="C70" s="353" t="s">
        <v>1100</v>
      </c>
      <c r="D70" s="348" t="s">
        <v>11</v>
      </c>
      <c r="E70" s="351">
        <v>7</v>
      </c>
      <c r="F70" s="348"/>
      <c r="G70" s="69">
        <f t="shared" si="0"/>
        <v>0</v>
      </c>
    </row>
    <row r="71" spans="1:11" ht="45">
      <c r="A71" s="348">
        <f t="shared" ref="A71:A87" si="4">A70+1</f>
        <v>58</v>
      </c>
      <c r="B71" s="349" t="s">
        <v>1039</v>
      </c>
      <c r="C71" s="353" t="s">
        <v>1101</v>
      </c>
      <c r="D71" s="348" t="s">
        <v>11</v>
      </c>
      <c r="E71" s="351">
        <v>22</v>
      </c>
      <c r="F71" s="348"/>
      <c r="G71" s="69">
        <f t="shared" si="0"/>
        <v>0</v>
      </c>
    </row>
    <row r="72" spans="1:11" ht="45">
      <c r="A72" s="348">
        <f t="shared" si="4"/>
        <v>59</v>
      </c>
      <c r="B72" s="349" t="s">
        <v>1039</v>
      </c>
      <c r="C72" s="353" t="s">
        <v>1102</v>
      </c>
      <c r="D72" s="348" t="s">
        <v>11</v>
      </c>
      <c r="E72" s="351">
        <v>616</v>
      </c>
      <c r="F72" s="348"/>
      <c r="G72" s="69">
        <f t="shared" si="0"/>
        <v>0</v>
      </c>
    </row>
    <row r="73" spans="1:11" ht="45">
      <c r="A73" s="348">
        <f t="shared" si="4"/>
        <v>60</v>
      </c>
      <c r="B73" s="349" t="s">
        <v>1039</v>
      </c>
      <c r="C73" s="353" t="s">
        <v>1103</v>
      </c>
      <c r="D73" s="348" t="s">
        <v>11</v>
      </c>
      <c r="E73" s="351">
        <v>277</v>
      </c>
      <c r="F73" s="348"/>
      <c r="G73" s="69">
        <f t="shared" ref="G73:G97" si="5">ROUND(E73*F73,2)</f>
        <v>0</v>
      </c>
    </row>
    <row r="74" spans="1:11" ht="45">
      <c r="A74" s="348">
        <f t="shared" si="4"/>
        <v>61</v>
      </c>
      <c r="B74" s="349" t="s">
        <v>1039</v>
      </c>
      <c r="C74" s="353" t="s">
        <v>1104</v>
      </c>
      <c r="D74" s="348" t="s">
        <v>11</v>
      </c>
      <c r="E74" s="351">
        <v>437</v>
      </c>
      <c r="F74" s="348"/>
      <c r="G74" s="69">
        <f t="shared" si="5"/>
        <v>0</v>
      </c>
    </row>
    <row r="75" spans="1:11" ht="60">
      <c r="A75" s="348">
        <f t="shared" si="4"/>
        <v>62</v>
      </c>
      <c r="B75" s="349" t="s">
        <v>1039</v>
      </c>
      <c r="C75" s="353" t="s">
        <v>1105</v>
      </c>
      <c r="D75" s="348" t="s">
        <v>11</v>
      </c>
      <c r="E75" s="351">
        <v>1159</v>
      </c>
      <c r="F75" s="348"/>
      <c r="G75" s="69">
        <f t="shared" si="5"/>
        <v>0</v>
      </c>
    </row>
    <row r="76" spans="1:11" ht="60">
      <c r="A76" s="348">
        <f t="shared" si="4"/>
        <v>63</v>
      </c>
      <c r="B76" s="349" t="s">
        <v>1039</v>
      </c>
      <c r="C76" s="353" t="s">
        <v>1106</v>
      </c>
      <c r="D76" s="348" t="s">
        <v>11</v>
      </c>
      <c r="E76" s="351">
        <v>200</v>
      </c>
      <c r="F76" s="348"/>
      <c r="G76" s="69">
        <f t="shared" si="5"/>
        <v>0</v>
      </c>
    </row>
    <row r="77" spans="1:11" ht="45">
      <c r="A77" s="348">
        <f t="shared" si="4"/>
        <v>64</v>
      </c>
      <c r="B77" s="349" t="s">
        <v>1039</v>
      </c>
      <c r="C77" s="353" t="s">
        <v>1107</v>
      </c>
      <c r="D77" s="348" t="s">
        <v>11</v>
      </c>
      <c r="E77" s="351">
        <v>451</v>
      </c>
      <c r="F77" s="348"/>
      <c r="G77" s="69">
        <f t="shared" si="5"/>
        <v>0</v>
      </c>
    </row>
    <row r="78" spans="1:11" ht="45">
      <c r="A78" s="348">
        <f t="shared" si="4"/>
        <v>65</v>
      </c>
      <c r="B78" s="349" t="s">
        <v>1039</v>
      </c>
      <c r="C78" s="353" t="s">
        <v>1108</v>
      </c>
      <c r="D78" s="348" t="s">
        <v>11</v>
      </c>
      <c r="E78" s="351">
        <v>1760</v>
      </c>
      <c r="F78" s="348"/>
      <c r="G78" s="69">
        <f t="shared" si="5"/>
        <v>0</v>
      </c>
    </row>
    <row r="79" spans="1:11" ht="45">
      <c r="A79" s="348">
        <f t="shared" si="4"/>
        <v>66</v>
      </c>
      <c r="B79" s="349" t="s">
        <v>1039</v>
      </c>
      <c r="C79" s="353" t="s">
        <v>1109</v>
      </c>
      <c r="D79" s="348" t="s">
        <v>11</v>
      </c>
      <c r="E79" s="351">
        <v>7921</v>
      </c>
      <c r="F79" s="348"/>
      <c r="G79" s="69">
        <f t="shared" si="5"/>
        <v>0</v>
      </c>
    </row>
    <row r="80" spans="1:11" ht="45">
      <c r="A80" s="348">
        <f t="shared" si="4"/>
        <v>67</v>
      </c>
      <c r="B80" s="349" t="s">
        <v>1039</v>
      </c>
      <c r="C80" s="353" t="s">
        <v>1110</v>
      </c>
      <c r="D80" s="348" t="s">
        <v>11</v>
      </c>
      <c r="E80" s="351">
        <v>6769</v>
      </c>
      <c r="F80" s="348"/>
      <c r="G80" s="69">
        <f t="shared" si="5"/>
        <v>0</v>
      </c>
    </row>
    <row r="81" spans="1:11" ht="39" customHeight="1">
      <c r="A81" s="348">
        <f t="shared" si="4"/>
        <v>68</v>
      </c>
      <c r="B81" s="349" t="s">
        <v>1039</v>
      </c>
      <c r="C81" s="353" t="s">
        <v>1111</v>
      </c>
      <c r="D81" s="348" t="s">
        <v>11</v>
      </c>
      <c r="E81" s="351">
        <v>11</v>
      </c>
      <c r="F81" s="348"/>
      <c r="G81" s="69">
        <f t="shared" si="5"/>
        <v>0</v>
      </c>
    </row>
    <row r="82" spans="1:11" ht="45">
      <c r="A82" s="348">
        <f t="shared" si="4"/>
        <v>69</v>
      </c>
      <c r="B82" s="349" t="s">
        <v>1039</v>
      </c>
      <c r="C82" s="353" t="s">
        <v>1112</v>
      </c>
      <c r="D82" s="348" t="s">
        <v>11</v>
      </c>
      <c r="E82" s="351">
        <v>501</v>
      </c>
      <c r="F82" s="348"/>
      <c r="G82" s="69">
        <f t="shared" si="5"/>
        <v>0</v>
      </c>
    </row>
    <row r="83" spans="1:11" ht="45">
      <c r="A83" s="348">
        <f t="shared" si="4"/>
        <v>70</v>
      </c>
      <c r="B83" s="349" t="s">
        <v>1039</v>
      </c>
      <c r="C83" s="353" t="s">
        <v>1113</v>
      </c>
      <c r="D83" s="348" t="s">
        <v>11</v>
      </c>
      <c r="E83" s="351">
        <v>57</v>
      </c>
      <c r="F83" s="348"/>
      <c r="G83" s="69">
        <f t="shared" si="5"/>
        <v>0</v>
      </c>
    </row>
    <row r="84" spans="1:11" ht="45">
      <c r="A84" s="348">
        <f t="shared" si="4"/>
        <v>71</v>
      </c>
      <c r="B84" s="349" t="s">
        <v>1039</v>
      </c>
      <c r="C84" s="353" t="s">
        <v>1114</v>
      </c>
      <c r="D84" s="348" t="s">
        <v>11</v>
      </c>
      <c r="E84" s="351">
        <v>548</v>
      </c>
      <c r="F84" s="348"/>
      <c r="G84" s="69">
        <f t="shared" si="5"/>
        <v>0</v>
      </c>
    </row>
    <row r="85" spans="1:11" ht="45">
      <c r="A85" s="348">
        <f t="shared" si="4"/>
        <v>72</v>
      </c>
      <c r="B85" s="349" t="s">
        <v>1039</v>
      </c>
      <c r="C85" s="353" t="s">
        <v>1115</v>
      </c>
      <c r="D85" s="348" t="s">
        <v>11</v>
      </c>
      <c r="E85" s="351">
        <v>1765</v>
      </c>
      <c r="F85" s="348"/>
      <c r="G85" s="69">
        <f t="shared" si="5"/>
        <v>0</v>
      </c>
    </row>
    <row r="86" spans="1:11" ht="45">
      <c r="A86" s="348">
        <f t="shared" si="4"/>
        <v>73</v>
      </c>
      <c r="B86" s="349" t="s">
        <v>1039</v>
      </c>
      <c r="C86" s="353" t="s">
        <v>1116</v>
      </c>
      <c r="D86" s="348" t="s">
        <v>11</v>
      </c>
      <c r="E86" s="351">
        <v>460</v>
      </c>
      <c r="F86" s="348"/>
      <c r="G86" s="69">
        <f t="shared" si="5"/>
        <v>0</v>
      </c>
    </row>
    <row r="87" spans="1:11" ht="75">
      <c r="A87" s="348">
        <f t="shared" si="4"/>
        <v>74</v>
      </c>
      <c r="B87" s="349" t="s">
        <v>1039</v>
      </c>
      <c r="C87" s="353" t="s">
        <v>1117</v>
      </c>
      <c r="D87" s="348" t="s">
        <v>11</v>
      </c>
      <c r="E87" s="351">
        <v>441</v>
      </c>
      <c r="F87" s="348"/>
      <c r="G87" s="69">
        <f t="shared" si="5"/>
        <v>0</v>
      </c>
    </row>
    <row r="88" spans="1:11" s="43" customFormat="1" ht="15">
      <c r="A88" s="354" t="s">
        <v>1118</v>
      </c>
      <c r="B88" s="516" t="s">
        <v>1036</v>
      </c>
      <c r="C88" s="517"/>
      <c r="D88" s="517"/>
      <c r="E88" s="517"/>
      <c r="F88" s="495"/>
      <c r="G88" s="496"/>
      <c r="H88" s="298"/>
      <c r="I88" s="447"/>
      <c r="J88" s="447"/>
      <c r="K88" s="447"/>
    </row>
    <row r="89" spans="1:11" ht="15">
      <c r="A89" s="348">
        <f>A87+1</f>
        <v>75</v>
      </c>
      <c r="B89" s="349" t="s">
        <v>1039</v>
      </c>
      <c r="C89" s="353" t="s">
        <v>1119</v>
      </c>
      <c r="D89" s="348" t="s">
        <v>26</v>
      </c>
      <c r="E89" s="351">
        <v>1</v>
      </c>
      <c r="F89" s="348"/>
      <c r="G89" s="69">
        <f t="shared" si="5"/>
        <v>0</v>
      </c>
    </row>
    <row r="90" spans="1:11" ht="15">
      <c r="A90" s="348">
        <f t="shared" ref="A90:A97" si="6">A89+1</f>
        <v>76</v>
      </c>
      <c r="B90" s="349" t="s">
        <v>1039</v>
      </c>
      <c r="C90" s="353" t="s">
        <v>1120</v>
      </c>
      <c r="D90" s="348" t="s">
        <v>26</v>
      </c>
      <c r="E90" s="351">
        <v>1</v>
      </c>
      <c r="F90" s="348"/>
      <c r="G90" s="69">
        <f t="shared" si="5"/>
        <v>0</v>
      </c>
    </row>
    <row r="91" spans="1:11" ht="15">
      <c r="A91" s="348">
        <f t="shared" si="6"/>
        <v>77</v>
      </c>
      <c r="B91" s="349" t="s">
        <v>1039</v>
      </c>
      <c r="C91" s="353" t="s">
        <v>1121</v>
      </c>
      <c r="D91" s="348" t="s">
        <v>26</v>
      </c>
      <c r="E91" s="351">
        <v>1</v>
      </c>
      <c r="F91" s="348"/>
      <c r="G91" s="69">
        <f t="shared" si="5"/>
        <v>0</v>
      </c>
    </row>
    <row r="92" spans="1:11" ht="30">
      <c r="A92" s="348">
        <f t="shared" si="6"/>
        <v>78</v>
      </c>
      <c r="B92" s="349" t="s">
        <v>1039</v>
      </c>
      <c r="C92" s="353" t="s">
        <v>1122</v>
      </c>
      <c r="D92" s="348" t="s">
        <v>26</v>
      </c>
      <c r="E92" s="351">
        <v>1</v>
      </c>
      <c r="F92" s="348"/>
      <c r="G92" s="69">
        <f t="shared" si="5"/>
        <v>0</v>
      </c>
    </row>
    <row r="93" spans="1:11" ht="15">
      <c r="A93" s="348">
        <f t="shared" si="6"/>
        <v>79</v>
      </c>
      <c r="B93" s="349" t="s">
        <v>1039</v>
      </c>
      <c r="C93" s="353" t="s">
        <v>1123</v>
      </c>
      <c r="D93" s="348" t="s">
        <v>26</v>
      </c>
      <c r="E93" s="351">
        <v>1</v>
      </c>
      <c r="F93" s="348"/>
      <c r="G93" s="69">
        <f t="shared" si="5"/>
        <v>0</v>
      </c>
    </row>
    <row r="94" spans="1:11" ht="45">
      <c r="A94" s="348">
        <f t="shared" si="6"/>
        <v>80</v>
      </c>
      <c r="B94" s="349" t="s">
        <v>1039</v>
      </c>
      <c r="C94" s="353" t="s">
        <v>1124</v>
      </c>
      <c r="D94" s="348" t="s">
        <v>26</v>
      </c>
      <c r="E94" s="351">
        <v>1</v>
      </c>
      <c r="F94" s="348"/>
      <c r="G94" s="69">
        <f t="shared" si="5"/>
        <v>0</v>
      </c>
    </row>
    <row r="95" spans="1:11" ht="30">
      <c r="A95" s="348">
        <f t="shared" si="6"/>
        <v>81</v>
      </c>
      <c r="B95" s="349" t="s">
        <v>1039</v>
      </c>
      <c r="C95" s="353" t="s">
        <v>1125</v>
      </c>
      <c r="D95" s="348" t="s">
        <v>26</v>
      </c>
      <c r="E95" s="351">
        <v>1</v>
      </c>
      <c r="F95" s="348"/>
      <c r="G95" s="69">
        <f t="shared" si="5"/>
        <v>0</v>
      </c>
    </row>
    <row r="96" spans="1:11" ht="15">
      <c r="A96" s="348">
        <f t="shared" si="6"/>
        <v>82</v>
      </c>
      <c r="B96" s="349" t="s">
        <v>1039</v>
      </c>
      <c r="C96" s="353" t="s">
        <v>1126</v>
      </c>
      <c r="D96" s="348" t="s">
        <v>26</v>
      </c>
      <c r="E96" s="351">
        <v>1</v>
      </c>
      <c r="F96" s="348"/>
      <c r="G96" s="69">
        <f t="shared" si="5"/>
        <v>0</v>
      </c>
    </row>
    <row r="97" spans="1:11" ht="45">
      <c r="A97" s="348">
        <f t="shared" si="6"/>
        <v>83</v>
      </c>
      <c r="B97" s="349" t="s">
        <v>1039</v>
      </c>
      <c r="C97" s="353" t="s">
        <v>1127</v>
      </c>
      <c r="D97" s="348" t="s">
        <v>26</v>
      </c>
      <c r="E97" s="351">
        <v>1</v>
      </c>
      <c r="F97" s="348"/>
      <c r="G97" s="69">
        <f t="shared" si="5"/>
        <v>0</v>
      </c>
    </row>
    <row r="98" spans="1:11" ht="15">
      <c r="A98" s="78"/>
      <c r="B98" s="78"/>
      <c r="C98" s="87" t="s">
        <v>1355</v>
      </c>
      <c r="D98" s="78"/>
      <c r="E98" s="79"/>
      <c r="F98" s="78"/>
      <c r="G98" s="81">
        <f>SUM(G9:G97)</f>
        <v>0</v>
      </c>
    </row>
    <row r="99" spans="1:11" s="43" customFormat="1" ht="15">
      <c r="A99" s="357">
        <v>2</v>
      </c>
      <c r="B99" s="514" t="s">
        <v>1128</v>
      </c>
      <c r="C99" s="515"/>
      <c r="D99" s="515"/>
      <c r="E99" s="515"/>
      <c r="F99" s="497"/>
      <c r="G99" s="498"/>
      <c r="H99" s="298"/>
      <c r="I99" s="447"/>
      <c r="J99" s="447"/>
      <c r="K99" s="447"/>
    </row>
    <row r="100" spans="1:11" s="43" customFormat="1" ht="12.75" customHeight="1">
      <c r="A100" s="451" t="s">
        <v>323</v>
      </c>
      <c r="B100" s="520" t="s">
        <v>143</v>
      </c>
      <c r="C100" s="521"/>
      <c r="D100" s="521"/>
      <c r="E100" s="521"/>
      <c r="F100" s="456"/>
      <c r="G100" s="456"/>
      <c r="H100" s="298"/>
      <c r="I100" s="447"/>
      <c r="J100" s="447"/>
      <c r="K100" s="447"/>
    </row>
    <row r="101" spans="1:11" s="43" customFormat="1" ht="41.45" customHeight="1">
      <c r="A101" s="348">
        <f>A97+1</f>
        <v>84</v>
      </c>
      <c r="B101" s="349" t="s">
        <v>1039</v>
      </c>
      <c r="C101" s="353" t="s">
        <v>1129</v>
      </c>
      <c r="D101" s="348" t="s">
        <v>26</v>
      </c>
      <c r="E101" s="351">
        <v>1</v>
      </c>
      <c r="F101" s="348"/>
      <c r="G101" s="69">
        <f t="shared" ref="G101:G111" si="7">ROUND(E101*F101,2)</f>
        <v>0</v>
      </c>
      <c r="H101" s="298"/>
      <c r="I101" s="447"/>
      <c r="J101" s="447"/>
      <c r="K101" s="447"/>
    </row>
    <row r="102" spans="1:11" s="43" customFormat="1" ht="41.45" customHeight="1">
      <c r="A102" s="348">
        <f>A101+1</f>
        <v>85</v>
      </c>
      <c r="B102" s="349" t="s">
        <v>1039</v>
      </c>
      <c r="C102" s="353" t="s">
        <v>1130</v>
      </c>
      <c r="D102" s="348" t="s">
        <v>26</v>
      </c>
      <c r="E102" s="351">
        <v>1</v>
      </c>
      <c r="F102" s="348"/>
      <c r="G102" s="69">
        <f t="shared" si="7"/>
        <v>0</v>
      </c>
      <c r="H102" s="298"/>
      <c r="I102" s="447"/>
      <c r="J102" s="447"/>
      <c r="K102" s="447"/>
    </row>
    <row r="103" spans="1:11" s="43" customFormat="1" ht="41.45" customHeight="1">
      <c r="A103" s="348">
        <f t="shared" ref="A103:A109" si="8">A102+1</f>
        <v>86</v>
      </c>
      <c r="B103" s="349" t="s">
        <v>1039</v>
      </c>
      <c r="C103" s="353" t="s">
        <v>1131</v>
      </c>
      <c r="D103" s="348" t="s">
        <v>26</v>
      </c>
      <c r="E103" s="351">
        <v>1</v>
      </c>
      <c r="F103" s="348"/>
      <c r="G103" s="69">
        <f t="shared" si="7"/>
        <v>0</v>
      </c>
      <c r="H103" s="298"/>
      <c r="I103" s="447"/>
      <c r="J103" s="447"/>
      <c r="K103" s="447"/>
    </row>
    <row r="104" spans="1:11" s="43" customFormat="1" ht="41.45" customHeight="1">
      <c r="A104" s="348">
        <f t="shared" si="8"/>
        <v>87</v>
      </c>
      <c r="B104" s="349" t="s">
        <v>1039</v>
      </c>
      <c r="C104" s="353" t="s">
        <v>1132</v>
      </c>
      <c r="D104" s="348" t="s">
        <v>26</v>
      </c>
      <c r="E104" s="351">
        <v>1</v>
      </c>
      <c r="F104" s="348"/>
      <c r="G104" s="69">
        <f t="shared" si="7"/>
        <v>0</v>
      </c>
      <c r="H104" s="298"/>
      <c r="I104" s="447"/>
      <c r="J104" s="447"/>
      <c r="K104" s="447"/>
    </row>
    <row r="105" spans="1:11" s="43" customFormat="1" ht="45">
      <c r="A105" s="348">
        <f t="shared" si="8"/>
        <v>88</v>
      </c>
      <c r="B105" s="349" t="s">
        <v>1039</v>
      </c>
      <c r="C105" s="353" t="s">
        <v>1133</v>
      </c>
      <c r="D105" s="348" t="s">
        <v>26</v>
      </c>
      <c r="E105" s="351">
        <v>1</v>
      </c>
      <c r="F105" s="348"/>
      <c r="G105" s="69">
        <f t="shared" si="7"/>
        <v>0</v>
      </c>
      <c r="H105" s="298"/>
      <c r="I105" s="447"/>
      <c r="J105" s="447"/>
      <c r="K105" s="447"/>
    </row>
    <row r="106" spans="1:11" s="43" customFormat="1" ht="45">
      <c r="A106" s="348">
        <f t="shared" si="8"/>
        <v>89</v>
      </c>
      <c r="B106" s="349" t="s">
        <v>1039</v>
      </c>
      <c r="C106" s="353" t="s">
        <v>1134</v>
      </c>
      <c r="D106" s="348" t="s">
        <v>26</v>
      </c>
      <c r="E106" s="351">
        <v>1</v>
      </c>
      <c r="F106" s="348"/>
      <c r="G106" s="69">
        <f t="shared" si="7"/>
        <v>0</v>
      </c>
      <c r="H106" s="298"/>
      <c r="I106" s="447"/>
      <c r="J106" s="447"/>
      <c r="K106" s="447"/>
    </row>
    <row r="107" spans="1:11" s="43" customFormat="1" ht="41.45" customHeight="1">
      <c r="A107" s="348">
        <f t="shared" si="8"/>
        <v>90</v>
      </c>
      <c r="B107" s="349" t="s">
        <v>1039</v>
      </c>
      <c r="C107" s="353" t="s">
        <v>1135</v>
      </c>
      <c r="D107" s="348" t="s">
        <v>26</v>
      </c>
      <c r="E107" s="351">
        <v>1</v>
      </c>
      <c r="F107" s="348"/>
      <c r="G107" s="69">
        <f t="shared" si="7"/>
        <v>0</v>
      </c>
      <c r="H107" s="298"/>
      <c r="I107" s="447"/>
      <c r="J107" s="447"/>
      <c r="K107" s="447"/>
    </row>
    <row r="108" spans="1:11" s="43" customFormat="1" ht="45">
      <c r="A108" s="348">
        <f t="shared" si="8"/>
        <v>91</v>
      </c>
      <c r="B108" s="349" t="s">
        <v>1039</v>
      </c>
      <c r="C108" s="353" t="s">
        <v>1136</v>
      </c>
      <c r="D108" s="348" t="s">
        <v>26</v>
      </c>
      <c r="E108" s="351">
        <v>1</v>
      </c>
      <c r="F108" s="348"/>
      <c r="G108" s="69">
        <f t="shared" si="7"/>
        <v>0</v>
      </c>
      <c r="H108" s="298"/>
      <c r="I108" s="447"/>
      <c r="J108" s="447"/>
      <c r="K108" s="447"/>
    </row>
    <row r="109" spans="1:11" s="43" customFormat="1" ht="45">
      <c r="A109" s="348">
        <f t="shared" si="8"/>
        <v>92</v>
      </c>
      <c r="B109" s="349" t="s">
        <v>1039</v>
      </c>
      <c r="C109" s="353" t="s">
        <v>1137</v>
      </c>
      <c r="D109" s="348" t="s">
        <v>26</v>
      </c>
      <c r="E109" s="351">
        <v>1</v>
      </c>
      <c r="F109" s="348"/>
      <c r="G109" s="69">
        <f t="shared" si="7"/>
        <v>0</v>
      </c>
      <c r="H109" s="298"/>
      <c r="I109" s="447"/>
      <c r="J109" s="447"/>
      <c r="K109" s="447"/>
    </row>
    <row r="110" spans="1:11" s="43" customFormat="1" ht="28.15" customHeight="1">
      <c r="A110" s="348">
        <f>A108+1</f>
        <v>92</v>
      </c>
      <c r="B110" s="349" t="s">
        <v>1039</v>
      </c>
      <c r="C110" s="353" t="s">
        <v>1138</v>
      </c>
      <c r="D110" s="348" t="s">
        <v>26</v>
      </c>
      <c r="E110" s="351">
        <v>1</v>
      </c>
      <c r="F110" s="348"/>
      <c r="G110" s="69">
        <f t="shared" si="7"/>
        <v>0</v>
      </c>
      <c r="H110" s="298"/>
      <c r="I110" s="447"/>
      <c r="J110" s="447"/>
      <c r="K110" s="447"/>
    </row>
    <row r="111" spans="1:11" s="43" customFormat="1" ht="28.9" customHeight="1">
      <c r="A111" s="348">
        <f>A110+1</f>
        <v>93</v>
      </c>
      <c r="B111" s="349" t="s">
        <v>1039</v>
      </c>
      <c r="C111" s="353" t="s">
        <v>1139</v>
      </c>
      <c r="D111" s="348" t="s">
        <v>3</v>
      </c>
      <c r="E111" s="351">
        <v>14</v>
      </c>
      <c r="F111" s="348"/>
      <c r="G111" s="69">
        <f t="shared" si="7"/>
        <v>0</v>
      </c>
      <c r="H111" s="298"/>
      <c r="I111" s="447"/>
      <c r="J111" s="447"/>
      <c r="K111" s="447"/>
    </row>
    <row r="112" spans="1:11" s="43" customFormat="1" ht="15">
      <c r="A112" s="451" t="s">
        <v>324</v>
      </c>
      <c r="B112" s="516" t="s">
        <v>1055</v>
      </c>
      <c r="C112" s="517"/>
      <c r="D112" s="517"/>
      <c r="E112" s="517"/>
      <c r="F112" s="495"/>
      <c r="G112" s="496"/>
      <c r="H112" s="298"/>
      <c r="I112" s="447"/>
      <c r="J112" s="447"/>
      <c r="K112" s="447"/>
    </row>
    <row r="113" spans="1:7" ht="28.15" customHeight="1">
      <c r="A113" s="348">
        <f>A111+1</f>
        <v>94</v>
      </c>
      <c r="B113" s="349" t="s">
        <v>1039</v>
      </c>
      <c r="C113" s="353" t="s">
        <v>1140</v>
      </c>
      <c r="D113" s="348" t="s">
        <v>26</v>
      </c>
      <c r="E113" s="351">
        <v>1</v>
      </c>
      <c r="F113" s="348"/>
      <c r="G113" s="69">
        <f t="shared" ref="G113:G130" si="9">ROUND(E113*F113,2)</f>
        <v>0</v>
      </c>
    </row>
    <row r="114" spans="1:7" ht="30">
      <c r="A114" s="348">
        <f t="shared" ref="A114:A130" si="10">A113+1</f>
        <v>95</v>
      </c>
      <c r="B114" s="349" t="s">
        <v>1039</v>
      </c>
      <c r="C114" s="452" t="s">
        <v>1141</v>
      </c>
      <c r="D114" s="348" t="s">
        <v>26</v>
      </c>
      <c r="E114" s="351">
        <v>1</v>
      </c>
      <c r="F114" s="348"/>
      <c r="G114" s="69">
        <f t="shared" si="9"/>
        <v>0</v>
      </c>
    </row>
    <row r="115" spans="1:7" ht="30">
      <c r="A115" s="348">
        <f t="shared" si="10"/>
        <v>96</v>
      </c>
      <c r="B115" s="349" t="s">
        <v>1039</v>
      </c>
      <c r="C115" s="452" t="s">
        <v>1142</v>
      </c>
      <c r="D115" s="348" t="s">
        <v>26</v>
      </c>
      <c r="E115" s="351">
        <v>1</v>
      </c>
      <c r="F115" s="348"/>
      <c r="G115" s="69">
        <f t="shared" si="9"/>
        <v>0</v>
      </c>
    </row>
    <row r="116" spans="1:7" ht="45">
      <c r="A116" s="348">
        <f t="shared" si="10"/>
        <v>97</v>
      </c>
      <c r="B116" s="349" t="s">
        <v>1039</v>
      </c>
      <c r="C116" s="353" t="s">
        <v>1143</v>
      </c>
      <c r="D116" s="348" t="s">
        <v>26</v>
      </c>
      <c r="E116" s="351">
        <f>SUM(E101:E111)+E113+E114+E115+E143</f>
        <v>28</v>
      </c>
      <c r="F116" s="348"/>
      <c r="G116" s="69">
        <f t="shared" si="9"/>
        <v>0</v>
      </c>
    </row>
    <row r="117" spans="1:7" ht="27.75" customHeight="1">
      <c r="A117" s="348">
        <f t="shared" si="10"/>
        <v>98</v>
      </c>
      <c r="B117" s="349" t="s">
        <v>1039</v>
      </c>
      <c r="C117" s="452" t="s">
        <v>1144</v>
      </c>
      <c r="D117" s="348" t="s">
        <v>3</v>
      </c>
      <c r="E117" s="351">
        <v>6</v>
      </c>
      <c r="F117" s="348"/>
      <c r="G117" s="69">
        <f t="shared" si="9"/>
        <v>0</v>
      </c>
    </row>
    <row r="118" spans="1:7" ht="45">
      <c r="A118" s="348">
        <f t="shared" si="10"/>
        <v>99</v>
      </c>
      <c r="B118" s="349" t="s">
        <v>1039</v>
      </c>
      <c r="C118" s="353" t="s">
        <v>1145</v>
      </c>
      <c r="D118" s="348" t="s">
        <v>3</v>
      </c>
      <c r="E118" s="351">
        <v>11</v>
      </c>
      <c r="F118" s="348"/>
      <c r="G118" s="69">
        <f t="shared" si="9"/>
        <v>0</v>
      </c>
    </row>
    <row r="119" spans="1:7" ht="30">
      <c r="A119" s="348">
        <f t="shared" si="10"/>
        <v>100</v>
      </c>
      <c r="B119" s="349" t="s">
        <v>1039</v>
      </c>
      <c r="C119" s="353" t="s">
        <v>1146</v>
      </c>
      <c r="D119" s="348" t="s">
        <v>3</v>
      </c>
      <c r="E119" s="351">
        <v>6</v>
      </c>
      <c r="F119" s="348"/>
      <c r="G119" s="69">
        <f t="shared" si="9"/>
        <v>0</v>
      </c>
    </row>
    <row r="120" spans="1:7" ht="30">
      <c r="A120" s="348">
        <f t="shared" si="10"/>
        <v>101</v>
      </c>
      <c r="B120" s="349" t="s">
        <v>1039</v>
      </c>
      <c r="C120" s="353" t="s">
        <v>1147</v>
      </c>
      <c r="D120" s="348" t="s">
        <v>3</v>
      </c>
      <c r="E120" s="351">
        <v>2</v>
      </c>
      <c r="F120" s="348"/>
      <c r="G120" s="69">
        <f t="shared" si="9"/>
        <v>0</v>
      </c>
    </row>
    <row r="121" spans="1:7" ht="30">
      <c r="A121" s="348">
        <f t="shared" si="10"/>
        <v>102</v>
      </c>
      <c r="B121" s="349" t="s">
        <v>1039</v>
      </c>
      <c r="C121" s="353" t="s">
        <v>1148</v>
      </c>
      <c r="D121" s="348" t="s">
        <v>3</v>
      </c>
      <c r="E121" s="351">
        <v>6</v>
      </c>
      <c r="F121" s="348"/>
      <c r="G121" s="69">
        <f t="shared" si="9"/>
        <v>0</v>
      </c>
    </row>
    <row r="122" spans="1:7" ht="30">
      <c r="A122" s="348">
        <f t="shared" si="10"/>
        <v>103</v>
      </c>
      <c r="B122" s="349" t="s">
        <v>1039</v>
      </c>
      <c r="C122" s="353" t="s">
        <v>1149</v>
      </c>
      <c r="D122" s="348" t="s">
        <v>3</v>
      </c>
      <c r="E122" s="351">
        <v>3</v>
      </c>
      <c r="F122" s="348"/>
      <c r="G122" s="69">
        <f t="shared" si="9"/>
        <v>0</v>
      </c>
    </row>
    <row r="123" spans="1:7" ht="30" customHeight="1">
      <c r="A123" s="348">
        <f t="shared" si="10"/>
        <v>104</v>
      </c>
      <c r="B123" s="349" t="s">
        <v>1039</v>
      </c>
      <c r="C123" s="353" t="s">
        <v>1150</v>
      </c>
      <c r="D123" s="348" t="s">
        <v>3</v>
      </c>
      <c r="E123" s="351">
        <v>8</v>
      </c>
      <c r="F123" s="348"/>
      <c r="G123" s="69">
        <f t="shared" si="9"/>
        <v>0</v>
      </c>
    </row>
    <row r="124" spans="1:7" ht="30" customHeight="1">
      <c r="A124" s="348">
        <f t="shared" si="10"/>
        <v>105</v>
      </c>
      <c r="B124" s="349" t="s">
        <v>1039</v>
      </c>
      <c r="C124" s="353" t="s">
        <v>1151</v>
      </c>
      <c r="D124" s="348" t="s">
        <v>3</v>
      </c>
      <c r="E124" s="351">
        <v>10</v>
      </c>
      <c r="F124" s="348"/>
      <c r="G124" s="69">
        <f t="shared" si="9"/>
        <v>0</v>
      </c>
    </row>
    <row r="125" spans="1:7" ht="45">
      <c r="A125" s="348">
        <f t="shared" si="10"/>
        <v>106</v>
      </c>
      <c r="B125" s="349" t="s">
        <v>1039</v>
      </c>
      <c r="C125" s="353" t="s">
        <v>1152</v>
      </c>
      <c r="D125" s="348" t="s">
        <v>3</v>
      </c>
      <c r="E125" s="351">
        <v>4</v>
      </c>
      <c r="F125" s="348"/>
      <c r="G125" s="69">
        <f t="shared" si="9"/>
        <v>0</v>
      </c>
    </row>
    <row r="126" spans="1:7" ht="30">
      <c r="A126" s="348">
        <f t="shared" si="10"/>
        <v>107</v>
      </c>
      <c r="B126" s="349" t="s">
        <v>1039</v>
      </c>
      <c r="C126" s="353" t="s">
        <v>1153</v>
      </c>
      <c r="D126" s="348" t="s">
        <v>3</v>
      </c>
      <c r="E126" s="351">
        <v>1</v>
      </c>
      <c r="F126" s="348"/>
      <c r="G126" s="69">
        <f t="shared" si="9"/>
        <v>0</v>
      </c>
    </row>
    <row r="127" spans="1:7" ht="15">
      <c r="A127" s="348">
        <f t="shared" si="10"/>
        <v>108</v>
      </c>
      <c r="B127" s="349" t="s">
        <v>1039</v>
      </c>
      <c r="C127" s="353" t="s">
        <v>1154</v>
      </c>
      <c r="D127" s="348" t="s">
        <v>26</v>
      </c>
      <c r="E127" s="351">
        <v>10</v>
      </c>
      <c r="F127" s="348"/>
      <c r="G127" s="69">
        <f t="shared" si="9"/>
        <v>0</v>
      </c>
    </row>
    <row r="128" spans="1:7" ht="30">
      <c r="A128" s="348">
        <f t="shared" si="10"/>
        <v>109</v>
      </c>
      <c r="B128" s="349" t="s">
        <v>1039</v>
      </c>
      <c r="C128" s="353" t="s">
        <v>1155</v>
      </c>
      <c r="D128" s="348" t="s">
        <v>3</v>
      </c>
      <c r="E128" s="351">
        <v>2</v>
      </c>
      <c r="F128" s="348"/>
      <c r="G128" s="69">
        <f t="shared" si="9"/>
        <v>0</v>
      </c>
    </row>
    <row r="129" spans="1:7" ht="30">
      <c r="A129" s="348">
        <f t="shared" si="10"/>
        <v>110</v>
      </c>
      <c r="B129" s="349" t="s">
        <v>1039</v>
      </c>
      <c r="C129" s="353" t="s">
        <v>1156</v>
      </c>
      <c r="D129" s="348" t="s">
        <v>3</v>
      </c>
      <c r="E129" s="351">
        <v>16</v>
      </c>
      <c r="F129" s="348"/>
      <c r="G129" s="69">
        <f t="shared" si="9"/>
        <v>0</v>
      </c>
    </row>
    <row r="130" spans="1:7" ht="30">
      <c r="A130" s="348">
        <f t="shared" si="10"/>
        <v>111</v>
      </c>
      <c r="B130" s="349" t="s">
        <v>1039</v>
      </c>
      <c r="C130" s="353" t="s">
        <v>1157</v>
      </c>
      <c r="D130" s="348" t="s">
        <v>26</v>
      </c>
      <c r="E130" s="351">
        <v>23</v>
      </c>
      <c r="F130" s="348"/>
      <c r="G130" s="69">
        <f t="shared" si="9"/>
        <v>0</v>
      </c>
    </row>
    <row r="131" spans="1:7" ht="15">
      <c r="A131" s="354" t="s">
        <v>1158</v>
      </c>
      <c r="B131" s="516" t="s">
        <v>1082</v>
      </c>
      <c r="C131" s="517"/>
      <c r="D131" s="517"/>
      <c r="E131" s="517"/>
      <c r="F131" s="366"/>
      <c r="G131" s="499"/>
    </row>
    <row r="132" spans="1:7" ht="30">
      <c r="A132" s="348">
        <f>A130+1</f>
        <v>112</v>
      </c>
      <c r="B132" s="349" t="s">
        <v>1039</v>
      </c>
      <c r="C132" s="353" t="s">
        <v>1159</v>
      </c>
      <c r="D132" s="348" t="s">
        <v>26</v>
      </c>
      <c r="E132" s="351">
        <v>3</v>
      </c>
      <c r="F132" s="348"/>
      <c r="G132" s="69">
        <f t="shared" ref="G132:G139" si="11">ROUND(E132*F132,2)</f>
        <v>0</v>
      </c>
    </row>
    <row r="133" spans="1:7" ht="30">
      <c r="A133" s="348">
        <f>A132+1</f>
        <v>113</v>
      </c>
      <c r="B133" s="349" t="s">
        <v>1039</v>
      </c>
      <c r="C133" s="353" t="s">
        <v>1160</v>
      </c>
      <c r="D133" s="348" t="s">
        <v>26</v>
      </c>
      <c r="E133" s="351">
        <v>11</v>
      </c>
      <c r="F133" s="348"/>
      <c r="G133" s="69">
        <f t="shared" si="11"/>
        <v>0</v>
      </c>
    </row>
    <row r="134" spans="1:7" ht="30">
      <c r="A134" s="348">
        <f t="shared" ref="A134:A139" si="12">A133+1</f>
        <v>114</v>
      </c>
      <c r="B134" s="349" t="s">
        <v>1039</v>
      </c>
      <c r="C134" s="353" t="s">
        <v>1161</v>
      </c>
      <c r="D134" s="348" t="s">
        <v>26</v>
      </c>
      <c r="E134" s="351">
        <v>11</v>
      </c>
      <c r="F134" s="348"/>
      <c r="G134" s="69">
        <f t="shared" si="11"/>
        <v>0</v>
      </c>
    </row>
    <row r="135" spans="1:7" ht="30">
      <c r="A135" s="348">
        <f t="shared" si="12"/>
        <v>115</v>
      </c>
      <c r="B135" s="349" t="s">
        <v>1039</v>
      </c>
      <c r="C135" s="353" t="s">
        <v>1162</v>
      </c>
      <c r="D135" s="348" t="s">
        <v>26</v>
      </c>
      <c r="E135" s="351">
        <v>2</v>
      </c>
      <c r="F135" s="348"/>
      <c r="G135" s="69">
        <f t="shared" si="11"/>
        <v>0</v>
      </c>
    </row>
    <row r="136" spans="1:7" ht="15">
      <c r="A136" s="348">
        <f t="shared" si="12"/>
        <v>116</v>
      </c>
      <c r="B136" s="349" t="s">
        <v>1039</v>
      </c>
      <c r="C136" s="353" t="s">
        <v>1163</v>
      </c>
      <c r="D136" s="348" t="s">
        <v>26</v>
      </c>
      <c r="E136" s="351">
        <v>3</v>
      </c>
      <c r="F136" s="348"/>
      <c r="G136" s="69">
        <f t="shared" si="11"/>
        <v>0</v>
      </c>
    </row>
    <row r="137" spans="1:7" ht="30">
      <c r="A137" s="348">
        <f t="shared" si="12"/>
        <v>117</v>
      </c>
      <c r="B137" s="349" t="s">
        <v>1039</v>
      </c>
      <c r="C137" s="353" t="s">
        <v>1164</v>
      </c>
      <c r="D137" s="348" t="s">
        <v>26</v>
      </c>
      <c r="E137" s="351">
        <v>2</v>
      </c>
      <c r="F137" s="348"/>
      <c r="G137" s="69">
        <f t="shared" si="11"/>
        <v>0</v>
      </c>
    </row>
    <row r="138" spans="1:7" ht="15">
      <c r="A138" s="348">
        <f t="shared" si="12"/>
        <v>118</v>
      </c>
      <c r="B138" s="349" t="s">
        <v>1039</v>
      </c>
      <c r="C138" s="353" t="s">
        <v>1165</v>
      </c>
      <c r="D138" s="348" t="s">
        <v>26</v>
      </c>
      <c r="E138" s="351">
        <v>8</v>
      </c>
      <c r="F138" s="348"/>
      <c r="G138" s="69">
        <f t="shared" si="11"/>
        <v>0</v>
      </c>
    </row>
    <row r="139" spans="1:7" ht="15">
      <c r="A139" s="348">
        <f t="shared" si="12"/>
        <v>119</v>
      </c>
      <c r="B139" s="349" t="s">
        <v>1039</v>
      </c>
      <c r="C139" s="353" t="s">
        <v>1166</v>
      </c>
      <c r="D139" s="348" t="s">
        <v>26</v>
      </c>
      <c r="E139" s="351">
        <v>1</v>
      </c>
      <c r="F139" s="348"/>
      <c r="G139" s="69">
        <f t="shared" si="11"/>
        <v>0</v>
      </c>
    </row>
    <row r="140" spans="1:7" ht="15">
      <c r="A140" s="451" t="s">
        <v>371</v>
      </c>
      <c r="B140" s="516" t="s">
        <v>1167</v>
      </c>
      <c r="C140" s="517"/>
      <c r="D140" s="517"/>
      <c r="E140" s="517"/>
      <c r="F140" s="366"/>
      <c r="G140" s="499"/>
    </row>
    <row r="141" spans="1:7" ht="30">
      <c r="A141" s="348">
        <f>A139+1</f>
        <v>120</v>
      </c>
      <c r="B141" s="349" t="s">
        <v>1039</v>
      </c>
      <c r="C141" s="452" t="s">
        <v>1168</v>
      </c>
      <c r="D141" s="348" t="s">
        <v>11</v>
      </c>
      <c r="E141" s="351">
        <v>10080</v>
      </c>
      <c r="F141" s="348"/>
      <c r="G141" s="69">
        <f t="shared" ref="G141" si="13">ROUND(E141*F141,2)</f>
        <v>0</v>
      </c>
    </row>
    <row r="142" spans="1:7" ht="15">
      <c r="A142" s="451" t="s">
        <v>373</v>
      </c>
      <c r="B142" s="518" t="s">
        <v>1036</v>
      </c>
      <c r="C142" s="519"/>
      <c r="D142" s="519"/>
      <c r="E142" s="519"/>
      <c r="F142" s="366"/>
      <c r="G142" s="499"/>
    </row>
    <row r="143" spans="1:7" ht="60">
      <c r="A143" s="348">
        <f>A141+1</f>
        <v>121</v>
      </c>
      <c r="B143" s="349" t="s">
        <v>1039</v>
      </c>
      <c r="C143" s="453" t="s">
        <v>1358</v>
      </c>
      <c r="D143" s="348" t="s">
        <v>26</v>
      </c>
      <c r="E143" s="351">
        <v>1</v>
      </c>
      <c r="F143" s="348"/>
      <c r="G143" s="69">
        <f t="shared" ref="G143:G147" si="14">ROUND(E143*F143,2)</f>
        <v>0</v>
      </c>
    </row>
    <row r="144" spans="1:7" ht="15">
      <c r="A144" s="348">
        <f>A143+1</f>
        <v>122</v>
      </c>
      <c r="B144" s="349" t="s">
        <v>1039</v>
      </c>
      <c r="C144" s="353" t="s">
        <v>1169</v>
      </c>
      <c r="D144" s="348" t="s">
        <v>26</v>
      </c>
      <c r="E144" s="351">
        <v>1</v>
      </c>
      <c r="F144" s="348"/>
      <c r="G144" s="69">
        <f t="shared" si="14"/>
        <v>0</v>
      </c>
    </row>
    <row r="145" spans="1:7" ht="15">
      <c r="A145" s="348">
        <f>A144+1</f>
        <v>123</v>
      </c>
      <c r="B145" s="349" t="s">
        <v>1039</v>
      </c>
      <c r="C145" s="353" t="s">
        <v>1170</v>
      </c>
      <c r="D145" s="348" t="s">
        <v>3</v>
      </c>
      <c r="E145" s="351">
        <v>1</v>
      </c>
      <c r="F145" s="348"/>
      <c r="G145" s="69">
        <f t="shared" si="14"/>
        <v>0</v>
      </c>
    </row>
    <row r="146" spans="1:7" ht="29.45" customHeight="1">
      <c r="A146" s="348">
        <f>A145+1</f>
        <v>124</v>
      </c>
      <c r="B146" s="349" t="s">
        <v>1039</v>
      </c>
      <c r="C146" s="353" t="s">
        <v>1171</v>
      </c>
      <c r="D146" s="348" t="s">
        <v>11</v>
      </c>
      <c r="E146" s="351">
        <v>150</v>
      </c>
      <c r="F146" s="348"/>
      <c r="G146" s="69">
        <f t="shared" si="14"/>
        <v>0</v>
      </c>
    </row>
    <row r="147" spans="1:7" ht="29.45" customHeight="1">
      <c r="A147" s="348">
        <f>A146+1</f>
        <v>125</v>
      </c>
      <c r="B147" s="349" t="s">
        <v>1039</v>
      </c>
      <c r="C147" s="353" t="s">
        <v>1172</v>
      </c>
      <c r="D147" s="348" t="s">
        <v>26</v>
      </c>
      <c r="E147" s="351">
        <v>2</v>
      </c>
      <c r="F147" s="348"/>
      <c r="G147" s="69">
        <f t="shared" si="14"/>
        <v>0</v>
      </c>
    </row>
    <row r="148" spans="1:7" ht="15">
      <c r="A148" s="78"/>
      <c r="B148" s="78"/>
      <c r="C148" s="87" t="s">
        <v>1357</v>
      </c>
      <c r="D148" s="78"/>
      <c r="E148" s="79"/>
      <c r="F148" s="78"/>
      <c r="G148" s="81">
        <f>SUM(G100:G147)</f>
        <v>0</v>
      </c>
    </row>
    <row r="149" spans="1:7" ht="15">
      <c r="A149" s="592"/>
      <c r="B149" s="593"/>
      <c r="C149" s="594" t="s">
        <v>1274</v>
      </c>
      <c r="D149" s="592"/>
      <c r="E149" s="595"/>
      <c r="F149" s="592"/>
      <c r="G149" s="597">
        <f>G148+G98</f>
        <v>0</v>
      </c>
    </row>
  </sheetData>
  <mergeCells count="17">
    <mergeCell ref="A3:E3"/>
    <mergeCell ref="A4:E4"/>
    <mergeCell ref="A2:E2"/>
    <mergeCell ref="B8:E8"/>
    <mergeCell ref="B25:E25"/>
    <mergeCell ref="B7:E7"/>
    <mergeCell ref="B140:E140"/>
    <mergeCell ref="B142:E142"/>
    <mergeCell ref="B69:E69"/>
    <mergeCell ref="B88:E88"/>
    <mergeCell ref="B99:E99"/>
    <mergeCell ref="B100:E100"/>
    <mergeCell ref="B112:E112"/>
    <mergeCell ref="B131:E131"/>
    <mergeCell ref="B67:E67"/>
    <mergeCell ref="B52:E52"/>
    <mergeCell ref="B63:E63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91"/>
  <sheetViews>
    <sheetView zoomScale="85" zoomScaleNormal="85" zoomScaleSheetLayoutView="115" workbookViewId="0">
      <selection activeCell="A5" sqref="A5:G89"/>
    </sheetView>
  </sheetViews>
  <sheetFormatPr defaultColWidth="3.5" defaultRowHeight="15"/>
  <cols>
    <col min="1" max="1" width="9.875" style="231" customWidth="1"/>
    <col min="2" max="2" width="11.625" style="209" customWidth="1"/>
    <col min="3" max="3" width="60.625" style="232" customWidth="1"/>
    <col min="4" max="4" width="9.625" style="233" customWidth="1"/>
    <col min="5" max="5" width="9.625" style="234" customWidth="1"/>
    <col min="6" max="7" width="9.625" style="209" customWidth="1"/>
    <col min="8" max="8" width="4" style="22" bestFit="1" customWidth="1"/>
    <col min="9" max="16384" width="3.5" style="22"/>
  </cols>
  <sheetData>
    <row r="1" spans="1:7" s="23" customFormat="1" ht="15.75">
      <c r="A1" s="211"/>
      <c r="B1" s="212"/>
      <c r="C1" s="213"/>
      <c r="D1" s="214"/>
      <c r="E1" s="215"/>
      <c r="F1" s="210"/>
      <c r="G1" s="210"/>
    </row>
    <row r="2" spans="1:7" s="23" customFormat="1" ht="15.75">
      <c r="A2" s="511" t="s">
        <v>1309</v>
      </c>
      <c r="B2" s="511"/>
      <c r="C2" s="511"/>
      <c r="D2" s="511"/>
      <c r="E2" s="511"/>
      <c r="F2" s="210"/>
      <c r="G2" s="210"/>
    </row>
    <row r="3" spans="1:7" s="52" customFormat="1" ht="15.75">
      <c r="A3" s="528" t="s">
        <v>1174</v>
      </c>
      <c r="B3" s="528"/>
      <c r="C3" s="528"/>
      <c r="D3" s="528"/>
      <c r="E3" s="528"/>
      <c r="F3" s="209"/>
      <c r="G3" s="209"/>
    </row>
    <row r="4" spans="1:7">
      <c r="A4" s="211"/>
      <c r="B4" s="216"/>
      <c r="C4" s="217"/>
      <c r="D4" s="218"/>
      <c r="E4" s="219"/>
    </row>
    <row r="5" spans="1:7" s="24" customFormat="1" ht="15" customHeight="1">
      <c r="A5" s="221" t="s">
        <v>12</v>
      </c>
      <c r="B5" s="220" t="s">
        <v>13</v>
      </c>
      <c r="C5" s="220" t="s">
        <v>14</v>
      </c>
      <c r="D5" s="65" t="s">
        <v>15</v>
      </c>
      <c r="E5" s="65" t="s">
        <v>0</v>
      </c>
      <c r="F5" s="65" t="s">
        <v>1232</v>
      </c>
      <c r="G5" s="65" t="s">
        <v>1233</v>
      </c>
    </row>
    <row r="6" spans="1:7" s="24" customFormat="1">
      <c r="A6" s="221">
        <v>1</v>
      </c>
      <c r="B6" s="220">
        <v>2</v>
      </c>
      <c r="C6" s="220">
        <v>3</v>
      </c>
      <c r="D6" s="65">
        <v>4</v>
      </c>
      <c r="E6" s="65">
        <v>5</v>
      </c>
      <c r="F6" s="65">
        <v>6</v>
      </c>
      <c r="G6" s="65">
        <v>7</v>
      </c>
    </row>
    <row r="7" spans="1:7" s="24" customFormat="1" ht="15" customHeight="1">
      <c r="A7" s="235" t="s">
        <v>16</v>
      </c>
      <c r="B7" s="529" t="s">
        <v>123</v>
      </c>
      <c r="C7" s="529"/>
      <c r="D7" s="236"/>
      <c r="E7" s="237"/>
      <c r="F7" s="236"/>
      <c r="G7" s="237"/>
    </row>
    <row r="8" spans="1:7" s="25" customFormat="1" ht="14.25" customHeight="1">
      <c r="A8" s="235" t="s">
        <v>124</v>
      </c>
      <c r="B8" s="527" t="s">
        <v>125</v>
      </c>
      <c r="C8" s="527"/>
      <c r="D8" s="236"/>
      <c r="E8" s="237"/>
      <c r="F8" s="236"/>
      <c r="G8" s="237"/>
    </row>
    <row r="9" spans="1:7" ht="32.25" customHeight="1">
      <c r="A9" s="222">
        <v>1</v>
      </c>
      <c r="B9" s="223" t="s">
        <v>126</v>
      </c>
      <c r="C9" s="223" t="s">
        <v>1307</v>
      </c>
      <c r="D9" s="222" t="s">
        <v>26</v>
      </c>
      <c r="E9" s="224">
        <v>42</v>
      </c>
      <c r="F9" s="222"/>
      <c r="G9" s="69">
        <f t="shared" ref="G9:G16" si="0">ROUND(E9*F9,2)</f>
        <v>0</v>
      </c>
    </row>
    <row r="10" spans="1:7" ht="32.25" customHeight="1">
      <c r="A10" s="222">
        <v>2</v>
      </c>
      <c r="B10" s="223" t="s">
        <v>126</v>
      </c>
      <c r="C10" s="223" t="s">
        <v>799</v>
      </c>
      <c r="D10" s="222" t="s">
        <v>3</v>
      </c>
      <c r="E10" s="224">
        <v>24</v>
      </c>
      <c r="F10" s="222"/>
      <c r="G10" s="69">
        <f t="shared" si="0"/>
        <v>0</v>
      </c>
    </row>
    <row r="11" spans="1:7" ht="31.5" customHeight="1">
      <c r="A11" s="222">
        <v>3</v>
      </c>
      <c r="B11" s="223" t="s">
        <v>126</v>
      </c>
      <c r="C11" s="223" t="s">
        <v>1308</v>
      </c>
      <c r="D11" s="222" t="s">
        <v>3</v>
      </c>
      <c r="E11" s="224">
        <v>4</v>
      </c>
      <c r="F11" s="222"/>
      <c r="G11" s="69">
        <f t="shared" si="0"/>
        <v>0</v>
      </c>
    </row>
    <row r="12" spans="1:7" ht="20.25" customHeight="1">
      <c r="A12" s="222">
        <v>4</v>
      </c>
      <c r="B12" s="223" t="s">
        <v>126</v>
      </c>
      <c r="C12" s="223" t="s">
        <v>800</v>
      </c>
      <c r="D12" s="222" t="s">
        <v>3</v>
      </c>
      <c r="E12" s="224">
        <v>29</v>
      </c>
      <c r="F12" s="222"/>
      <c r="G12" s="69">
        <f t="shared" si="0"/>
        <v>0</v>
      </c>
    </row>
    <row r="13" spans="1:7" ht="36.75" customHeight="1">
      <c r="A13" s="222">
        <v>5</v>
      </c>
      <c r="B13" s="223" t="s">
        <v>126</v>
      </c>
      <c r="C13" s="223" t="s">
        <v>801</v>
      </c>
      <c r="D13" s="222" t="s">
        <v>127</v>
      </c>
      <c r="E13" s="224">
        <v>42</v>
      </c>
      <c r="F13" s="222"/>
      <c r="G13" s="69">
        <f t="shared" si="0"/>
        <v>0</v>
      </c>
    </row>
    <row r="14" spans="1:7" ht="36" customHeight="1">
      <c r="A14" s="222">
        <v>6</v>
      </c>
      <c r="B14" s="223" t="s">
        <v>126</v>
      </c>
      <c r="C14" s="223" t="s">
        <v>1311</v>
      </c>
      <c r="D14" s="222" t="s">
        <v>9</v>
      </c>
      <c r="E14" s="224">
        <v>268.8</v>
      </c>
      <c r="F14" s="222"/>
      <c r="G14" s="69">
        <f t="shared" si="0"/>
        <v>0</v>
      </c>
    </row>
    <row r="15" spans="1:7" ht="36" customHeight="1">
      <c r="A15" s="222">
        <v>7</v>
      </c>
      <c r="B15" s="223" t="s">
        <v>126</v>
      </c>
      <c r="C15" s="223" t="s">
        <v>802</v>
      </c>
      <c r="D15" s="222" t="s">
        <v>4</v>
      </c>
      <c r="E15" s="224">
        <v>960</v>
      </c>
      <c r="F15" s="222"/>
      <c r="G15" s="69">
        <f t="shared" si="0"/>
        <v>0</v>
      </c>
    </row>
    <row r="16" spans="1:7" ht="33" customHeight="1">
      <c r="A16" s="222">
        <v>8</v>
      </c>
      <c r="B16" s="223" t="s">
        <v>126</v>
      </c>
      <c r="C16" s="223" t="s">
        <v>1312</v>
      </c>
      <c r="D16" s="222" t="s">
        <v>9</v>
      </c>
      <c r="E16" s="224">
        <v>268.8</v>
      </c>
      <c r="F16" s="222"/>
      <c r="G16" s="69">
        <f t="shared" si="0"/>
        <v>0</v>
      </c>
    </row>
    <row r="17" spans="1:7" ht="18" customHeight="1">
      <c r="A17" s="78"/>
      <c r="B17" s="78"/>
      <c r="C17" s="87" t="s">
        <v>1310</v>
      </c>
      <c r="D17" s="78"/>
      <c r="E17" s="79"/>
      <c r="F17" s="78"/>
      <c r="G17" s="81">
        <f>SUM(G9:G16)</f>
        <v>0</v>
      </c>
    </row>
    <row r="18" spans="1:7" s="25" customFormat="1" ht="14.25" customHeight="1">
      <c r="A18" s="235" t="s">
        <v>128</v>
      </c>
      <c r="B18" s="527" t="s">
        <v>129</v>
      </c>
      <c r="C18" s="527"/>
      <c r="D18" s="236"/>
      <c r="E18" s="237"/>
      <c r="F18" s="236"/>
      <c r="G18" s="237"/>
    </row>
    <row r="19" spans="1:7" s="25" customFormat="1" ht="14.25" customHeight="1">
      <c r="A19" s="235" t="s">
        <v>130</v>
      </c>
      <c r="B19" s="527" t="s">
        <v>131</v>
      </c>
      <c r="C19" s="527"/>
      <c r="D19" s="236"/>
      <c r="E19" s="237"/>
      <c r="F19" s="236"/>
      <c r="G19" s="237"/>
    </row>
    <row r="20" spans="1:7" ht="30" customHeight="1">
      <c r="A20" s="222">
        <v>9</v>
      </c>
      <c r="B20" s="223" t="s">
        <v>126</v>
      </c>
      <c r="C20" s="223" t="s">
        <v>803</v>
      </c>
      <c r="D20" s="222" t="s">
        <v>9</v>
      </c>
      <c r="E20" s="224">
        <v>804.76</v>
      </c>
      <c r="F20" s="222"/>
      <c r="G20" s="69">
        <f t="shared" ref="G20:G39" si="1">ROUND(E20*F20,2)</f>
        <v>0</v>
      </c>
    </row>
    <row r="21" spans="1:7" ht="29.25" customHeight="1">
      <c r="A21" s="222">
        <v>10</v>
      </c>
      <c r="B21" s="223" t="s">
        <v>126</v>
      </c>
      <c r="C21" s="223" t="s">
        <v>804</v>
      </c>
      <c r="D21" s="222" t="s">
        <v>4</v>
      </c>
      <c r="E21" s="224">
        <v>1829</v>
      </c>
      <c r="F21" s="222"/>
      <c r="G21" s="69">
        <f t="shared" si="1"/>
        <v>0</v>
      </c>
    </row>
    <row r="22" spans="1:7" ht="22.5" customHeight="1">
      <c r="A22" s="222">
        <v>11</v>
      </c>
      <c r="B22" s="223" t="s">
        <v>126</v>
      </c>
      <c r="C22" s="225" t="s">
        <v>805</v>
      </c>
      <c r="D22" s="222" t="s">
        <v>4</v>
      </c>
      <c r="E22" s="224">
        <v>417</v>
      </c>
      <c r="F22" s="222"/>
      <c r="G22" s="69">
        <f t="shared" si="1"/>
        <v>0</v>
      </c>
    </row>
    <row r="23" spans="1:7" ht="27" customHeight="1">
      <c r="A23" s="222">
        <v>12</v>
      </c>
      <c r="B23" s="223" t="s">
        <v>126</v>
      </c>
      <c r="C23" s="225" t="s">
        <v>806</v>
      </c>
      <c r="D23" s="222" t="s">
        <v>4</v>
      </c>
      <c r="E23" s="224">
        <v>417</v>
      </c>
      <c r="F23" s="222"/>
      <c r="G23" s="69">
        <f t="shared" si="1"/>
        <v>0</v>
      </c>
    </row>
    <row r="24" spans="1:7" ht="19.5" customHeight="1">
      <c r="A24" s="222">
        <v>13</v>
      </c>
      <c r="B24" s="223" t="s">
        <v>126</v>
      </c>
      <c r="C24" s="225" t="s">
        <v>807</v>
      </c>
      <c r="D24" s="222" t="s">
        <v>4</v>
      </c>
      <c r="E24" s="224">
        <v>492</v>
      </c>
      <c r="F24" s="222"/>
      <c r="G24" s="69">
        <f t="shared" si="1"/>
        <v>0</v>
      </c>
    </row>
    <row r="25" spans="1:7" ht="21" customHeight="1">
      <c r="A25" s="222">
        <v>14</v>
      </c>
      <c r="B25" s="223" t="s">
        <v>126</v>
      </c>
      <c r="C25" s="225" t="s">
        <v>808</v>
      </c>
      <c r="D25" s="222" t="s">
        <v>4</v>
      </c>
      <c r="E25" s="224">
        <v>492</v>
      </c>
      <c r="F25" s="222"/>
      <c r="G25" s="69">
        <f t="shared" si="1"/>
        <v>0</v>
      </c>
    </row>
    <row r="26" spans="1:7" ht="21.75" customHeight="1">
      <c r="A26" s="222">
        <v>15</v>
      </c>
      <c r="B26" s="223" t="s">
        <v>126</v>
      </c>
      <c r="C26" s="225" t="s">
        <v>809</v>
      </c>
      <c r="D26" s="222" t="s">
        <v>4</v>
      </c>
      <c r="E26" s="224">
        <v>30</v>
      </c>
      <c r="F26" s="222"/>
      <c r="G26" s="69">
        <f t="shared" si="1"/>
        <v>0</v>
      </c>
    </row>
    <row r="27" spans="1:7" ht="25.5" customHeight="1">
      <c r="A27" s="222">
        <v>16</v>
      </c>
      <c r="B27" s="223" t="s">
        <v>126</v>
      </c>
      <c r="C27" s="225" t="s">
        <v>810</v>
      </c>
      <c r="D27" s="222" t="s">
        <v>4</v>
      </c>
      <c r="E27" s="224">
        <v>30</v>
      </c>
      <c r="F27" s="222"/>
      <c r="G27" s="69">
        <f t="shared" si="1"/>
        <v>0</v>
      </c>
    </row>
    <row r="28" spans="1:7" ht="30" customHeight="1">
      <c r="A28" s="222">
        <v>17</v>
      </c>
      <c r="B28" s="223" t="s">
        <v>126</v>
      </c>
      <c r="C28" s="225" t="s">
        <v>811</v>
      </c>
      <c r="D28" s="222" t="s">
        <v>4</v>
      </c>
      <c r="E28" s="224">
        <v>891</v>
      </c>
      <c r="F28" s="222"/>
      <c r="G28" s="69">
        <f t="shared" si="1"/>
        <v>0</v>
      </c>
    </row>
    <row r="29" spans="1:7" ht="30">
      <c r="A29" s="222">
        <v>18</v>
      </c>
      <c r="B29" s="223" t="s">
        <v>126</v>
      </c>
      <c r="C29" s="225" t="s">
        <v>812</v>
      </c>
      <c r="D29" s="222" t="s">
        <v>4</v>
      </c>
      <c r="E29" s="224">
        <v>260</v>
      </c>
      <c r="F29" s="222"/>
      <c r="G29" s="69">
        <f t="shared" si="1"/>
        <v>0</v>
      </c>
    </row>
    <row r="30" spans="1:7" ht="30">
      <c r="A30" s="222">
        <v>19</v>
      </c>
      <c r="B30" s="223" t="s">
        <v>126</v>
      </c>
      <c r="C30" s="225" t="s">
        <v>813</v>
      </c>
      <c r="D30" s="222" t="s">
        <v>4</v>
      </c>
      <c r="E30" s="224">
        <v>16</v>
      </c>
      <c r="F30" s="222"/>
      <c r="G30" s="69">
        <f t="shared" si="1"/>
        <v>0</v>
      </c>
    </row>
    <row r="31" spans="1:7" ht="29.25" customHeight="1">
      <c r="A31" s="222">
        <v>20</v>
      </c>
      <c r="B31" s="223" t="s">
        <v>126</v>
      </c>
      <c r="C31" s="223" t="s">
        <v>804</v>
      </c>
      <c r="D31" s="222" t="s">
        <v>4</v>
      </c>
      <c r="E31" s="224">
        <v>1829</v>
      </c>
      <c r="F31" s="222"/>
      <c r="G31" s="69">
        <f t="shared" si="1"/>
        <v>0</v>
      </c>
    </row>
    <row r="32" spans="1:7" ht="33.75" customHeight="1">
      <c r="A32" s="222">
        <v>21</v>
      </c>
      <c r="B32" s="223" t="s">
        <v>126</v>
      </c>
      <c r="C32" s="223" t="s">
        <v>814</v>
      </c>
      <c r="D32" s="222" t="s">
        <v>9</v>
      </c>
      <c r="E32" s="224">
        <v>658.44</v>
      </c>
      <c r="F32" s="222"/>
      <c r="G32" s="69">
        <f t="shared" si="1"/>
        <v>0</v>
      </c>
    </row>
    <row r="33" spans="1:7" ht="27.75" customHeight="1">
      <c r="A33" s="222">
        <v>22</v>
      </c>
      <c r="B33" s="223" t="s">
        <v>126</v>
      </c>
      <c r="C33" s="223" t="s">
        <v>519</v>
      </c>
      <c r="D33" s="222" t="s">
        <v>9</v>
      </c>
      <c r="E33" s="224">
        <v>146.32</v>
      </c>
      <c r="F33" s="222"/>
      <c r="G33" s="69">
        <f t="shared" si="1"/>
        <v>0</v>
      </c>
    </row>
    <row r="34" spans="1:7" ht="30.75" customHeight="1">
      <c r="A34" s="222">
        <v>23</v>
      </c>
      <c r="B34" s="223" t="s">
        <v>126</v>
      </c>
      <c r="C34" s="223" t="s">
        <v>815</v>
      </c>
      <c r="D34" s="222" t="s">
        <v>3</v>
      </c>
      <c r="E34" s="224">
        <v>8</v>
      </c>
      <c r="F34" s="222"/>
      <c r="G34" s="69">
        <f t="shared" si="1"/>
        <v>0</v>
      </c>
    </row>
    <row r="35" spans="1:7" ht="30">
      <c r="A35" s="222">
        <v>24</v>
      </c>
      <c r="B35" s="223" t="s">
        <v>126</v>
      </c>
      <c r="C35" s="225" t="s">
        <v>816</v>
      </c>
      <c r="D35" s="222" t="s">
        <v>3</v>
      </c>
      <c r="E35" s="224">
        <v>130</v>
      </c>
      <c r="F35" s="222"/>
      <c r="G35" s="69">
        <f t="shared" si="1"/>
        <v>0</v>
      </c>
    </row>
    <row r="36" spans="1:7" ht="45">
      <c r="A36" s="222">
        <v>25</v>
      </c>
      <c r="B36" s="223" t="s">
        <v>126</v>
      </c>
      <c r="C36" s="225" t="s">
        <v>817</v>
      </c>
      <c r="D36" s="222" t="s">
        <v>26</v>
      </c>
      <c r="E36" s="224">
        <v>1</v>
      </c>
      <c r="F36" s="222"/>
      <c r="G36" s="69">
        <f t="shared" si="1"/>
        <v>0</v>
      </c>
    </row>
    <row r="37" spans="1:7" ht="30">
      <c r="A37" s="222">
        <v>26</v>
      </c>
      <c r="B37" s="223" t="s">
        <v>126</v>
      </c>
      <c r="C37" s="223" t="s">
        <v>818</v>
      </c>
      <c r="D37" s="222" t="s">
        <v>132</v>
      </c>
      <c r="E37" s="224">
        <v>69</v>
      </c>
      <c r="F37" s="222"/>
      <c r="G37" s="69">
        <f t="shared" si="1"/>
        <v>0</v>
      </c>
    </row>
    <row r="38" spans="1:7" ht="27" customHeight="1">
      <c r="A38" s="222">
        <v>27</v>
      </c>
      <c r="B38" s="223" t="s">
        <v>126</v>
      </c>
      <c r="C38" s="223" t="s">
        <v>819</v>
      </c>
      <c r="D38" s="222" t="s">
        <v>4</v>
      </c>
      <c r="E38" s="224">
        <v>2060</v>
      </c>
      <c r="F38" s="222"/>
      <c r="G38" s="69">
        <f t="shared" si="1"/>
        <v>0</v>
      </c>
    </row>
    <row r="39" spans="1:7" ht="18.75" customHeight="1">
      <c r="A39" s="222">
        <v>28</v>
      </c>
      <c r="B39" s="223" t="s">
        <v>126</v>
      </c>
      <c r="C39" s="223" t="s">
        <v>820</v>
      </c>
      <c r="D39" s="222" t="s">
        <v>3</v>
      </c>
      <c r="E39" s="224">
        <v>69</v>
      </c>
      <c r="F39" s="222"/>
      <c r="G39" s="69">
        <f t="shared" si="1"/>
        <v>0</v>
      </c>
    </row>
    <row r="40" spans="1:7" ht="18.75" customHeight="1">
      <c r="A40" s="78"/>
      <c r="B40" s="78"/>
      <c r="C40" s="87" t="s">
        <v>1313</v>
      </c>
      <c r="D40" s="78"/>
      <c r="E40" s="79"/>
      <c r="F40" s="78"/>
      <c r="G40" s="81">
        <f>SUM(G32:G39)</f>
        <v>0</v>
      </c>
    </row>
    <row r="41" spans="1:7" s="25" customFormat="1" ht="14.25" customHeight="1">
      <c r="A41" s="235" t="s">
        <v>133</v>
      </c>
      <c r="B41" s="527" t="s">
        <v>134</v>
      </c>
      <c r="C41" s="527"/>
      <c r="D41" s="236"/>
      <c r="E41" s="237"/>
      <c r="F41" s="236"/>
      <c r="G41" s="237"/>
    </row>
    <row r="42" spans="1:7">
      <c r="A42" s="222">
        <v>29</v>
      </c>
      <c r="B42" s="223" t="s">
        <v>126</v>
      </c>
      <c r="C42" s="225" t="s">
        <v>821</v>
      </c>
      <c r="D42" s="222" t="s">
        <v>3</v>
      </c>
      <c r="E42" s="224">
        <v>5</v>
      </c>
      <c r="F42" s="222"/>
      <c r="G42" s="69">
        <f t="shared" ref="G42:G85" si="2">ROUND(E42*F42,2)</f>
        <v>0</v>
      </c>
    </row>
    <row r="43" spans="1:7">
      <c r="A43" s="222">
        <v>30</v>
      </c>
      <c r="B43" s="223" t="s">
        <v>126</v>
      </c>
      <c r="C43" s="225" t="s">
        <v>822</v>
      </c>
      <c r="D43" s="222" t="s">
        <v>3</v>
      </c>
      <c r="E43" s="224">
        <v>14</v>
      </c>
      <c r="F43" s="222"/>
      <c r="G43" s="69">
        <f t="shared" si="2"/>
        <v>0</v>
      </c>
    </row>
    <row r="44" spans="1:7">
      <c r="A44" s="222">
        <v>31</v>
      </c>
      <c r="B44" s="223" t="s">
        <v>126</v>
      </c>
      <c r="C44" s="225" t="s">
        <v>823</v>
      </c>
      <c r="D44" s="222" t="s">
        <v>3</v>
      </c>
      <c r="E44" s="224">
        <v>43</v>
      </c>
      <c r="F44" s="222"/>
      <c r="G44" s="69">
        <f t="shared" si="2"/>
        <v>0</v>
      </c>
    </row>
    <row r="45" spans="1:7" ht="30">
      <c r="A45" s="222">
        <v>32</v>
      </c>
      <c r="B45" s="223"/>
      <c r="C45" s="225" t="s">
        <v>824</v>
      </c>
      <c r="D45" s="222" t="s">
        <v>3</v>
      </c>
      <c r="E45" s="224">
        <v>6</v>
      </c>
      <c r="F45" s="222"/>
      <c r="G45" s="69">
        <f t="shared" si="2"/>
        <v>0</v>
      </c>
    </row>
    <row r="46" spans="1:7" ht="30">
      <c r="A46" s="222">
        <v>33</v>
      </c>
      <c r="B46" s="223"/>
      <c r="C46" s="225" t="s">
        <v>825</v>
      </c>
      <c r="D46" s="222" t="s">
        <v>3</v>
      </c>
      <c r="E46" s="224">
        <v>12</v>
      </c>
      <c r="F46" s="222"/>
      <c r="G46" s="69">
        <f t="shared" si="2"/>
        <v>0</v>
      </c>
    </row>
    <row r="47" spans="1:7" ht="30">
      <c r="A47" s="222">
        <v>34</v>
      </c>
      <c r="B47" s="223"/>
      <c r="C47" s="225" t="s">
        <v>826</v>
      </c>
      <c r="D47" s="222" t="s">
        <v>3</v>
      </c>
      <c r="E47" s="224">
        <v>9</v>
      </c>
      <c r="F47" s="222"/>
      <c r="G47" s="69">
        <f t="shared" si="2"/>
        <v>0</v>
      </c>
    </row>
    <row r="48" spans="1:7" ht="45">
      <c r="A48" s="222">
        <v>35</v>
      </c>
      <c r="B48" s="223" t="s">
        <v>126</v>
      </c>
      <c r="C48" s="225" t="s">
        <v>827</v>
      </c>
      <c r="D48" s="222" t="s">
        <v>3</v>
      </c>
      <c r="E48" s="224">
        <v>6</v>
      </c>
      <c r="F48" s="222"/>
      <c r="G48" s="69">
        <f t="shared" si="2"/>
        <v>0</v>
      </c>
    </row>
    <row r="49" spans="1:7" ht="45">
      <c r="A49" s="222">
        <v>36</v>
      </c>
      <c r="B49" s="223" t="s">
        <v>126</v>
      </c>
      <c r="C49" s="225" t="s">
        <v>828</v>
      </c>
      <c r="D49" s="222" t="s">
        <v>3</v>
      </c>
      <c r="E49" s="224">
        <v>1</v>
      </c>
      <c r="F49" s="222"/>
      <c r="G49" s="69">
        <f t="shared" si="2"/>
        <v>0</v>
      </c>
    </row>
    <row r="50" spans="1:7" ht="45">
      <c r="A50" s="222">
        <v>37</v>
      </c>
      <c r="B50" s="223" t="s">
        <v>126</v>
      </c>
      <c r="C50" s="225" t="s">
        <v>829</v>
      </c>
      <c r="D50" s="222" t="s">
        <v>3</v>
      </c>
      <c r="E50" s="224">
        <v>1</v>
      </c>
      <c r="F50" s="222"/>
      <c r="G50" s="69">
        <f t="shared" si="2"/>
        <v>0</v>
      </c>
    </row>
    <row r="51" spans="1:7" ht="45">
      <c r="A51" s="222">
        <v>38</v>
      </c>
      <c r="B51" s="223" t="s">
        <v>126</v>
      </c>
      <c r="C51" s="225" t="s">
        <v>830</v>
      </c>
      <c r="D51" s="222" t="s">
        <v>3</v>
      </c>
      <c r="E51" s="224">
        <v>6</v>
      </c>
      <c r="F51" s="222"/>
      <c r="G51" s="69">
        <f t="shared" si="2"/>
        <v>0</v>
      </c>
    </row>
    <row r="52" spans="1:7" ht="45">
      <c r="A52" s="222">
        <v>39</v>
      </c>
      <c r="B52" s="223" t="s">
        <v>126</v>
      </c>
      <c r="C52" s="225" t="s">
        <v>831</v>
      </c>
      <c r="D52" s="222" t="s">
        <v>3</v>
      </c>
      <c r="E52" s="224">
        <v>6</v>
      </c>
      <c r="F52" s="222"/>
      <c r="G52" s="69">
        <f t="shared" si="2"/>
        <v>0</v>
      </c>
    </row>
    <row r="53" spans="1:7" ht="45">
      <c r="A53" s="222">
        <v>40</v>
      </c>
      <c r="B53" s="223" t="s">
        <v>126</v>
      </c>
      <c r="C53" s="225" t="s">
        <v>832</v>
      </c>
      <c r="D53" s="222" t="s">
        <v>3</v>
      </c>
      <c r="E53" s="224">
        <v>2</v>
      </c>
      <c r="F53" s="222"/>
      <c r="G53" s="69">
        <f t="shared" si="2"/>
        <v>0</v>
      </c>
    </row>
    <row r="54" spans="1:7" ht="45">
      <c r="A54" s="222">
        <v>41</v>
      </c>
      <c r="B54" s="223" t="s">
        <v>126</v>
      </c>
      <c r="C54" s="225" t="s">
        <v>833</v>
      </c>
      <c r="D54" s="222" t="s">
        <v>3</v>
      </c>
      <c r="E54" s="224">
        <v>1</v>
      </c>
      <c r="F54" s="222"/>
      <c r="G54" s="69">
        <f t="shared" si="2"/>
        <v>0</v>
      </c>
    </row>
    <row r="55" spans="1:7" ht="45">
      <c r="A55" s="222">
        <v>42</v>
      </c>
      <c r="B55" s="223" t="s">
        <v>126</v>
      </c>
      <c r="C55" s="225" t="s">
        <v>834</v>
      </c>
      <c r="D55" s="222" t="s">
        <v>3</v>
      </c>
      <c r="E55" s="224">
        <v>1</v>
      </c>
      <c r="F55" s="222"/>
      <c r="G55" s="69">
        <f t="shared" si="2"/>
        <v>0</v>
      </c>
    </row>
    <row r="56" spans="1:7" ht="45">
      <c r="A56" s="222">
        <v>43</v>
      </c>
      <c r="B56" s="223" t="s">
        <v>126</v>
      </c>
      <c r="C56" s="225" t="s">
        <v>835</v>
      </c>
      <c r="D56" s="222" t="s">
        <v>3</v>
      </c>
      <c r="E56" s="224">
        <v>1</v>
      </c>
      <c r="F56" s="222"/>
      <c r="G56" s="69">
        <f t="shared" si="2"/>
        <v>0</v>
      </c>
    </row>
    <row r="57" spans="1:7" ht="45">
      <c r="A57" s="222">
        <v>44</v>
      </c>
      <c r="B57" s="223" t="s">
        <v>126</v>
      </c>
      <c r="C57" s="225" t="s">
        <v>836</v>
      </c>
      <c r="D57" s="222" t="s">
        <v>3</v>
      </c>
      <c r="E57" s="224">
        <v>1</v>
      </c>
      <c r="F57" s="222"/>
      <c r="G57" s="69">
        <f t="shared" si="2"/>
        <v>0</v>
      </c>
    </row>
    <row r="58" spans="1:7" ht="60">
      <c r="A58" s="222">
        <v>45</v>
      </c>
      <c r="B58" s="223" t="s">
        <v>126</v>
      </c>
      <c r="C58" s="225" t="s">
        <v>837</v>
      </c>
      <c r="D58" s="222" t="s">
        <v>3</v>
      </c>
      <c r="E58" s="224">
        <v>1</v>
      </c>
      <c r="F58" s="222"/>
      <c r="G58" s="69">
        <f t="shared" si="2"/>
        <v>0</v>
      </c>
    </row>
    <row r="59" spans="1:7" ht="30">
      <c r="A59" s="222">
        <v>46</v>
      </c>
      <c r="B59" s="223" t="s">
        <v>126</v>
      </c>
      <c r="C59" s="225" t="s">
        <v>838</v>
      </c>
      <c r="D59" s="222" t="s">
        <v>135</v>
      </c>
      <c r="E59" s="224">
        <v>1</v>
      </c>
      <c r="F59" s="222"/>
      <c r="G59" s="69">
        <f t="shared" si="2"/>
        <v>0</v>
      </c>
    </row>
    <row r="60" spans="1:7" ht="30">
      <c r="A60" s="222">
        <v>47</v>
      </c>
      <c r="B60" s="223" t="s">
        <v>126</v>
      </c>
      <c r="C60" s="225" t="s">
        <v>839</v>
      </c>
      <c r="D60" s="222" t="s">
        <v>3</v>
      </c>
      <c r="E60" s="224">
        <v>6</v>
      </c>
      <c r="F60" s="222"/>
      <c r="G60" s="69">
        <f t="shared" si="2"/>
        <v>0</v>
      </c>
    </row>
    <row r="61" spans="1:7" ht="30">
      <c r="A61" s="222">
        <v>48</v>
      </c>
      <c r="B61" s="223" t="s">
        <v>126</v>
      </c>
      <c r="C61" s="225" t="s">
        <v>840</v>
      </c>
      <c r="D61" s="222" t="s">
        <v>3</v>
      </c>
      <c r="E61" s="224">
        <v>1</v>
      </c>
      <c r="F61" s="222"/>
      <c r="G61" s="69">
        <f t="shared" si="2"/>
        <v>0</v>
      </c>
    </row>
    <row r="62" spans="1:7" ht="30">
      <c r="A62" s="222">
        <v>49</v>
      </c>
      <c r="B62" s="223" t="s">
        <v>126</v>
      </c>
      <c r="C62" s="225" t="s">
        <v>841</v>
      </c>
      <c r="D62" s="222" t="s">
        <v>3</v>
      </c>
      <c r="E62" s="224">
        <v>7</v>
      </c>
      <c r="F62" s="222"/>
      <c r="G62" s="69">
        <f t="shared" si="2"/>
        <v>0</v>
      </c>
    </row>
    <row r="63" spans="1:7" ht="30">
      <c r="A63" s="222">
        <v>50</v>
      </c>
      <c r="B63" s="223" t="s">
        <v>126</v>
      </c>
      <c r="C63" s="225" t="s">
        <v>842</v>
      </c>
      <c r="D63" s="222" t="s">
        <v>3</v>
      </c>
      <c r="E63" s="224">
        <v>5</v>
      </c>
      <c r="F63" s="222"/>
      <c r="G63" s="69">
        <f t="shared" si="2"/>
        <v>0</v>
      </c>
    </row>
    <row r="64" spans="1:7" ht="30">
      <c r="A64" s="222">
        <v>51</v>
      </c>
      <c r="B64" s="223" t="s">
        <v>126</v>
      </c>
      <c r="C64" s="225" t="s">
        <v>843</v>
      </c>
      <c r="D64" s="222" t="s">
        <v>3</v>
      </c>
      <c r="E64" s="224">
        <v>8</v>
      </c>
      <c r="F64" s="222"/>
      <c r="G64" s="69">
        <f t="shared" si="2"/>
        <v>0</v>
      </c>
    </row>
    <row r="65" spans="1:7" ht="30">
      <c r="A65" s="222">
        <v>52</v>
      </c>
      <c r="B65" s="223" t="s">
        <v>126</v>
      </c>
      <c r="C65" s="225" t="s">
        <v>844</v>
      </c>
      <c r="D65" s="222" t="s">
        <v>3</v>
      </c>
      <c r="E65" s="224">
        <v>1</v>
      </c>
      <c r="F65" s="222"/>
      <c r="G65" s="69">
        <f t="shared" si="2"/>
        <v>0</v>
      </c>
    </row>
    <row r="66" spans="1:7" ht="45">
      <c r="A66" s="222">
        <v>53</v>
      </c>
      <c r="B66" s="223" t="s">
        <v>126</v>
      </c>
      <c r="C66" s="225" t="s">
        <v>845</v>
      </c>
      <c r="D66" s="222" t="s">
        <v>3</v>
      </c>
      <c r="E66" s="224">
        <v>5</v>
      </c>
      <c r="F66" s="222"/>
      <c r="G66" s="69">
        <f t="shared" si="2"/>
        <v>0</v>
      </c>
    </row>
    <row r="67" spans="1:7" ht="45">
      <c r="A67" s="222">
        <v>54</v>
      </c>
      <c r="B67" s="223" t="s">
        <v>126</v>
      </c>
      <c r="C67" s="225" t="s">
        <v>846</v>
      </c>
      <c r="D67" s="222" t="s">
        <v>3</v>
      </c>
      <c r="E67" s="224">
        <v>7</v>
      </c>
      <c r="F67" s="222"/>
      <c r="G67" s="69">
        <f t="shared" si="2"/>
        <v>0</v>
      </c>
    </row>
    <row r="68" spans="1:7" ht="60">
      <c r="A68" s="226">
        <v>55</v>
      </c>
      <c r="B68" s="227" t="s">
        <v>126</v>
      </c>
      <c r="C68" s="228" t="s">
        <v>1226</v>
      </c>
      <c r="D68" s="226" t="s">
        <v>3</v>
      </c>
      <c r="E68" s="229">
        <v>1</v>
      </c>
      <c r="F68" s="226"/>
      <c r="G68" s="69">
        <f t="shared" si="2"/>
        <v>0</v>
      </c>
    </row>
    <row r="69" spans="1:7" ht="60">
      <c r="A69" s="226">
        <v>56</v>
      </c>
      <c r="B69" s="227" t="s">
        <v>126</v>
      </c>
      <c r="C69" s="228" t="s">
        <v>1227</v>
      </c>
      <c r="D69" s="226" t="s">
        <v>3</v>
      </c>
      <c r="E69" s="229">
        <v>1</v>
      </c>
      <c r="F69" s="226"/>
      <c r="G69" s="69">
        <f t="shared" si="2"/>
        <v>0</v>
      </c>
    </row>
    <row r="70" spans="1:7" ht="36.75" customHeight="1">
      <c r="A70" s="230">
        <v>57</v>
      </c>
      <c r="B70" s="223" t="s">
        <v>126</v>
      </c>
      <c r="C70" s="225" t="s">
        <v>847</v>
      </c>
      <c r="D70" s="222" t="s">
        <v>8</v>
      </c>
      <c r="E70" s="224">
        <v>94.5</v>
      </c>
      <c r="F70" s="222"/>
      <c r="G70" s="69">
        <f t="shared" si="2"/>
        <v>0</v>
      </c>
    </row>
    <row r="71" spans="1:7" ht="30">
      <c r="A71" s="230">
        <v>58</v>
      </c>
      <c r="B71" s="223" t="s">
        <v>126</v>
      </c>
      <c r="C71" s="225" t="s">
        <v>848</v>
      </c>
      <c r="D71" s="222" t="s">
        <v>127</v>
      </c>
      <c r="E71" s="224">
        <v>46</v>
      </c>
      <c r="F71" s="222"/>
      <c r="G71" s="69">
        <f t="shared" si="2"/>
        <v>0</v>
      </c>
    </row>
    <row r="72" spans="1:7" ht="30">
      <c r="A72" s="230">
        <v>59</v>
      </c>
      <c r="B72" s="223" t="s">
        <v>126</v>
      </c>
      <c r="C72" s="225" t="s">
        <v>849</v>
      </c>
      <c r="D72" s="222" t="s">
        <v>127</v>
      </c>
      <c r="E72" s="224">
        <v>43</v>
      </c>
      <c r="F72" s="222"/>
      <c r="G72" s="69">
        <f t="shared" si="2"/>
        <v>0</v>
      </c>
    </row>
    <row r="73" spans="1:7" ht="36" customHeight="1">
      <c r="A73" s="230">
        <v>60</v>
      </c>
      <c r="B73" s="223" t="s">
        <v>126</v>
      </c>
      <c r="C73" s="223" t="s">
        <v>850</v>
      </c>
      <c r="D73" s="222" t="s">
        <v>132</v>
      </c>
      <c r="E73" s="224">
        <v>89</v>
      </c>
      <c r="F73" s="222"/>
      <c r="G73" s="69">
        <f t="shared" si="2"/>
        <v>0</v>
      </c>
    </row>
    <row r="74" spans="1:7" ht="30">
      <c r="A74" s="230">
        <v>61</v>
      </c>
      <c r="B74" s="223" t="s">
        <v>126</v>
      </c>
      <c r="C74" s="225" t="s">
        <v>851</v>
      </c>
      <c r="D74" s="222" t="s">
        <v>3</v>
      </c>
      <c r="E74" s="224">
        <v>41</v>
      </c>
      <c r="F74" s="222"/>
      <c r="G74" s="69">
        <f t="shared" si="2"/>
        <v>0</v>
      </c>
    </row>
    <row r="75" spans="1:7" ht="30">
      <c r="A75" s="230">
        <v>62</v>
      </c>
      <c r="B75" s="223" t="s">
        <v>126</v>
      </c>
      <c r="C75" s="225" t="s">
        <v>852</v>
      </c>
      <c r="D75" s="222" t="s">
        <v>3</v>
      </c>
      <c r="E75" s="224">
        <v>8</v>
      </c>
      <c r="F75" s="222"/>
      <c r="G75" s="69">
        <f t="shared" si="2"/>
        <v>0</v>
      </c>
    </row>
    <row r="76" spans="1:7" ht="30">
      <c r="A76" s="230">
        <v>63</v>
      </c>
      <c r="B76" s="223" t="s">
        <v>126</v>
      </c>
      <c r="C76" s="225" t="s">
        <v>853</v>
      </c>
      <c r="D76" s="222" t="s">
        <v>3</v>
      </c>
      <c r="E76" s="224">
        <v>7</v>
      </c>
      <c r="F76" s="222"/>
      <c r="G76" s="69">
        <f t="shared" si="2"/>
        <v>0</v>
      </c>
    </row>
    <row r="77" spans="1:7" ht="30">
      <c r="A77" s="230">
        <v>64</v>
      </c>
      <c r="B77" s="223" t="s">
        <v>126</v>
      </c>
      <c r="C77" s="225" t="s">
        <v>854</v>
      </c>
      <c r="D77" s="222" t="s">
        <v>3</v>
      </c>
      <c r="E77" s="224">
        <v>6</v>
      </c>
      <c r="F77" s="222"/>
      <c r="G77" s="69">
        <f t="shared" si="2"/>
        <v>0</v>
      </c>
    </row>
    <row r="78" spans="1:7" ht="30">
      <c r="A78" s="230">
        <v>65</v>
      </c>
      <c r="B78" s="223" t="s">
        <v>126</v>
      </c>
      <c r="C78" s="225" t="s">
        <v>855</v>
      </c>
      <c r="D78" s="222" t="s">
        <v>3</v>
      </c>
      <c r="E78" s="224">
        <v>6</v>
      </c>
      <c r="F78" s="222"/>
      <c r="G78" s="69">
        <f t="shared" si="2"/>
        <v>0</v>
      </c>
    </row>
    <row r="79" spans="1:7" ht="30">
      <c r="A79" s="230">
        <v>66</v>
      </c>
      <c r="B79" s="223" t="s">
        <v>126</v>
      </c>
      <c r="C79" s="225" t="s">
        <v>856</v>
      </c>
      <c r="D79" s="222" t="s">
        <v>3</v>
      </c>
      <c r="E79" s="224">
        <v>4</v>
      </c>
      <c r="F79" s="222"/>
      <c r="G79" s="69">
        <f t="shared" si="2"/>
        <v>0</v>
      </c>
    </row>
    <row r="80" spans="1:7" ht="30">
      <c r="A80" s="230">
        <v>67</v>
      </c>
      <c r="B80" s="223" t="s">
        <v>126</v>
      </c>
      <c r="C80" s="225" t="s">
        <v>857</v>
      </c>
      <c r="D80" s="222" t="s">
        <v>3</v>
      </c>
      <c r="E80" s="224">
        <v>3</v>
      </c>
      <c r="F80" s="222"/>
      <c r="G80" s="69">
        <f t="shared" si="2"/>
        <v>0</v>
      </c>
    </row>
    <row r="81" spans="1:7" ht="30">
      <c r="A81" s="230">
        <v>68</v>
      </c>
      <c r="B81" s="223" t="s">
        <v>126</v>
      </c>
      <c r="C81" s="225" t="s">
        <v>858</v>
      </c>
      <c r="D81" s="222" t="s">
        <v>3</v>
      </c>
      <c r="E81" s="224">
        <v>2</v>
      </c>
      <c r="F81" s="222"/>
      <c r="G81" s="69">
        <f t="shared" si="2"/>
        <v>0</v>
      </c>
    </row>
    <row r="82" spans="1:7" ht="30">
      <c r="A82" s="230">
        <v>69</v>
      </c>
      <c r="B82" s="223" t="s">
        <v>126</v>
      </c>
      <c r="C82" s="225" t="s">
        <v>859</v>
      </c>
      <c r="D82" s="222" t="s">
        <v>3</v>
      </c>
      <c r="E82" s="224">
        <v>2</v>
      </c>
      <c r="F82" s="222"/>
      <c r="G82" s="69">
        <f t="shared" si="2"/>
        <v>0</v>
      </c>
    </row>
    <row r="83" spans="1:7" ht="30">
      <c r="A83" s="230">
        <v>70</v>
      </c>
      <c r="B83" s="223" t="s">
        <v>126</v>
      </c>
      <c r="C83" s="225" t="s">
        <v>860</v>
      </c>
      <c r="D83" s="222" t="s">
        <v>3</v>
      </c>
      <c r="E83" s="224">
        <v>2</v>
      </c>
      <c r="F83" s="222"/>
      <c r="G83" s="69">
        <f t="shared" si="2"/>
        <v>0</v>
      </c>
    </row>
    <row r="84" spans="1:7" ht="30">
      <c r="A84" s="230">
        <v>71</v>
      </c>
      <c r="B84" s="223" t="s">
        <v>126</v>
      </c>
      <c r="C84" s="225" t="s">
        <v>861</v>
      </c>
      <c r="D84" s="222" t="s">
        <v>3</v>
      </c>
      <c r="E84" s="224">
        <v>1</v>
      </c>
      <c r="F84" s="222"/>
      <c r="G84" s="69">
        <f t="shared" si="2"/>
        <v>0</v>
      </c>
    </row>
    <row r="85" spans="1:7" ht="30">
      <c r="A85" s="230">
        <v>72</v>
      </c>
      <c r="B85" s="223" t="s">
        <v>126</v>
      </c>
      <c r="C85" s="225" t="s">
        <v>862</v>
      </c>
      <c r="D85" s="222" t="s">
        <v>3</v>
      </c>
      <c r="E85" s="224">
        <v>2</v>
      </c>
      <c r="F85" s="222"/>
      <c r="G85" s="69">
        <f t="shared" si="2"/>
        <v>0</v>
      </c>
    </row>
    <row r="86" spans="1:7">
      <c r="A86" s="78"/>
      <c r="B86" s="78"/>
      <c r="C86" s="87" t="s">
        <v>1314</v>
      </c>
      <c r="D86" s="78"/>
      <c r="E86" s="79"/>
      <c r="F86" s="78"/>
      <c r="G86" s="81">
        <f>SUM(G78:G85)</f>
        <v>0</v>
      </c>
    </row>
    <row r="87" spans="1:7" s="25" customFormat="1" ht="14.25" customHeight="1">
      <c r="A87" s="235" t="s">
        <v>136</v>
      </c>
      <c r="B87" s="527" t="s">
        <v>863</v>
      </c>
      <c r="C87" s="527"/>
      <c r="D87" s="236"/>
      <c r="E87" s="237"/>
      <c r="F87" s="236"/>
      <c r="G87" s="237"/>
    </row>
    <row r="88" spans="1:7" ht="19.5" customHeight="1">
      <c r="A88" s="222">
        <v>73</v>
      </c>
      <c r="B88" s="223" t="s">
        <v>126</v>
      </c>
      <c r="C88" s="223" t="s">
        <v>137</v>
      </c>
      <c r="D88" s="222" t="s">
        <v>26</v>
      </c>
      <c r="E88" s="224">
        <v>1</v>
      </c>
      <c r="F88" s="222"/>
      <c r="G88" s="69">
        <f t="shared" ref="G88:G89" si="3">ROUND(E88*F88,2)</f>
        <v>0</v>
      </c>
    </row>
    <row r="89" spans="1:7" ht="21" customHeight="1">
      <c r="A89" s="222">
        <v>74</v>
      </c>
      <c r="B89" s="223" t="s">
        <v>126</v>
      </c>
      <c r="C89" s="223" t="s">
        <v>864</v>
      </c>
      <c r="D89" s="222" t="s">
        <v>26</v>
      </c>
      <c r="E89" s="224">
        <v>4</v>
      </c>
      <c r="F89" s="222"/>
      <c r="G89" s="69">
        <f t="shared" si="3"/>
        <v>0</v>
      </c>
    </row>
    <row r="90" spans="1:7">
      <c r="A90" s="78"/>
      <c r="B90" s="78"/>
      <c r="C90" s="87" t="s">
        <v>1315</v>
      </c>
      <c r="D90" s="78"/>
      <c r="E90" s="79"/>
      <c r="F90" s="78"/>
      <c r="G90" s="81">
        <f>SUM(G88:G89)</f>
        <v>0</v>
      </c>
    </row>
    <row r="91" spans="1:7">
      <c r="A91" s="90"/>
      <c r="B91" s="91"/>
      <c r="C91" s="92" t="s">
        <v>1274</v>
      </c>
      <c r="D91" s="90"/>
      <c r="E91" s="93"/>
      <c r="F91" s="90"/>
      <c r="G91" s="94">
        <f>G90+G86+G40+G17</f>
        <v>0</v>
      </c>
    </row>
  </sheetData>
  <mergeCells count="8">
    <mergeCell ref="A2:E2"/>
    <mergeCell ref="B87:C87"/>
    <mergeCell ref="A3:E3"/>
    <mergeCell ref="B7:C7"/>
    <mergeCell ref="B8:C8"/>
    <mergeCell ref="B18:C18"/>
    <mergeCell ref="B19:C19"/>
    <mergeCell ref="B41:C41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&amp;R&amp;"Arial Narrow,Normalny"&amp;10&amp;P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H154"/>
  <sheetViews>
    <sheetView zoomScale="115" zoomScaleNormal="115" zoomScaleSheetLayoutView="115" workbookViewId="0">
      <selection activeCell="A4" sqref="A4:G154"/>
    </sheetView>
  </sheetViews>
  <sheetFormatPr defaultColWidth="3.5" defaultRowHeight="15"/>
  <cols>
    <col min="1" max="1" width="9.875" style="272" customWidth="1"/>
    <col min="2" max="2" width="11.625" style="245" customWidth="1"/>
    <col min="3" max="3" width="60.625" style="279" customWidth="1"/>
    <col min="4" max="4" width="12.375" style="246" customWidth="1"/>
    <col min="5" max="5" width="9.625" style="247" customWidth="1"/>
    <col min="6" max="6" width="12.375" style="246" customWidth="1"/>
    <col min="7" max="7" width="9.625" style="291" customWidth="1"/>
    <col min="8" max="8" width="3.5" style="251"/>
    <col min="9" max="16384" width="3.5" style="238"/>
  </cols>
  <sheetData>
    <row r="1" spans="1:8" s="239" customFormat="1" ht="15.75">
      <c r="A1" s="525" t="s">
        <v>1334</v>
      </c>
      <c r="B1" s="525"/>
      <c r="C1" s="525"/>
      <c r="D1" s="525"/>
      <c r="E1" s="525"/>
      <c r="F1" s="250"/>
      <c r="G1" s="289"/>
      <c r="H1" s="250"/>
    </row>
    <row r="2" spans="1:8">
      <c r="A2" s="555" t="s">
        <v>1175</v>
      </c>
      <c r="B2" s="555"/>
      <c r="C2" s="555"/>
      <c r="D2" s="555"/>
      <c r="E2" s="555"/>
      <c r="F2" s="251"/>
      <c r="G2" s="290"/>
    </row>
    <row r="3" spans="1:8">
      <c r="A3" s="244"/>
    </row>
    <row r="4" spans="1:8" s="241" customFormat="1" ht="15" customHeight="1">
      <c r="A4" s="248" t="s">
        <v>12</v>
      </c>
      <c r="B4" s="249" t="s">
        <v>13</v>
      </c>
      <c r="C4" s="280" t="s">
        <v>14</v>
      </c>
      <c r="D4" s="65" t="s">
        <v>15</v>
      </c>
      <c r="E4" s="65" t="s">
        <v>0</v>
      </c>
      <c r="F4" s="65" t="s">
        <v>1232</v>
      </c>
      <c r="G4" s="65" t="s">
        <v>1233</v>
      </c>
      <c r="H4" s="252"/>
    </row>
    <row r="5" spans="1:8" s="241" customFormat="1">
      <c r="A5" s="248">
        <v>1</v>
      </c>
      <c r="B5" s="249">
        <v>2</v>
      </c>
      <c r="C5" s="249">
        <v>3</v>
      </c>
      <c r="D5" s="249">
        <v>4</v>
      </c>
      <c r="E5" s="249">
        <v>5</v>
      </c>
      <c r="F5" s="65">
        <v>6</v>
      </c>
      <c r="G5" s="65">
        <v>7</v>
      </c>
      <c r="H5" s="252"/>
    </row>
    <row r="6" spans="1:8" s="241" customFormat="1" ht="15" customHeight="1">
      <c r="A6" s="253" t="s">
        <v>16</v>
      </c>
      <c r="B6" s="537" t="s">
        <v>138</v>
      </c>
      <c r="C6" s="537"/>
      <c r="D6" s="254"/>
      <c r="E6" s="255"/>
      <c r="F6" s="254"/>
      <c r="G6" s="292"/>
      <c r="H6" s="252"/>
    </row>
    <row r="7" spans="1:8" s="242" customFormat="1" ht="14.25" customHeight="1">
      <c r="A7" s="253" t="s">
        <v>1</v>
      </c>
      <c r="B7" s="537" t="s">
        <v>125</v>
      </c>
      <c r="C7" s="537"/>
      <c r="D7" s="254"/>
      <c r="E7" s="255"/>
      <c r="F7" s="254"/>
      <c r="G7" s="292"/>
      <c r="H7" s="257"/>
    </row>
    <row r="8" spans="1:8">
      <c r="A8" s="258">
        <v>1</v>
      </c>
      <c r="B8" s="259" t="s">
        <v>139</v>
      </c>
      <c r="C8" s="259" t="s">
        <v>865</v>
      </c>
      <c r="D8" s="258" t="s">
        <v>866</v>
      </c>
      <c r="E8" s="261">
        <f>0.38+0.24</f>
        <v>0.62</v>
      </c>
      <c r="F8" s="258"/>
      <c r="G8" s="293">
        <f t="shared" ref="G8:G31" si="0">ROUND(E8*F8,2)</f>
        <v>0</v>
      </c>
    </row>
    <row r="9" spans="1:8" ht="30">
      <c r="A9" s="258">
        <v>2</v>
      </c>
      <c r="B9" s="259" t="s">
        <v>139</v>
      </c>
      <c r="C9" s="259" t="s">
        <v>867</v>
      </c>
      <c r="D9" s="258" t="s">
        <v>866</v>
      </c>
      <c r="E9" s="261">
        <f>1.99-0.62</f>
        <v>1.37</v>
      </c>
      <c r="F9" s="258"/>
      <c r="G9" s="293">
        <f t="shared" si="0"/>
        <v>0</v>
      </c>
    </row>
    <row r="10" spans="1:8" ht="30">
      <c r="A10" s="258">
        <v>3</v>
      </c>
      <c r="B10" s="259" t="s">
        <v>139</v>
      </c>
      <c r="C10" s="259" t="s">
        <v>868</v>
      </c>
      <c r="D10" s="258" t="s">
        <v>3</v>
      </c>
      <c r="E10" s="261">
        <v>13</v>
      </c>
      <c r="F10" s="258"/>
      <c r="G10" s="293">
        <f t="shared" si="0"/>
        <v>0</v>
      </c>
    </row>
    <row r="11" spans="1:8" ht="30">
      <c r="A11" s="258">
        <v>4</v>
      </c>
      <c r="B11" s="259" t="s">
        <v>139</v>
      </c>
      <c r="C11" s="259" t="s">
        <v>869</v>
      </c>
      <c r="D11" s="258" t="s">
        <v>3</v>
      </c>
      <c r="E11" s="261">
        <v>9</v>
      </c>
      <c r="F11" s="258"/>
      <c r="G11" s="293">
        <f t="shared" si="0"/>
        <v>0</v>
      </c>
    </row>
    <row r="12" spans="1:8" ht="30">
      <c r="A12" s="258">
        <v>5</v>
      </c>
      <c r="B12" s="259" t="s">
        <v>139</v>
      </c>
      <c r="C12" s="259" t="s">
        <v>870</v>
      </c>
      <c r="D12" s="258" t="s">
        <v>3</v>
      </c>
      <c r="E12" s="261">
        <v>60</v>
      </c>
      <c r="F12" s="258"/>
      <c r="G12" s="293">
        <f t="shared" si="0"/>
        <v>0</v>
      </c>
    </row>
    <row r="13" spans="1:8" ht="30">
      <c r="A13" s="258">
        <v>6</v>
      </c>
      <c r="B13" s="259" t="s">
        <v>139</v>
      </c>
      <c r="C13" s="259" t="s">
        <v>871</v>
      </c>
      <c r="D13" s="258" t="s">
        <v>3</v>
      </c>
      <c r="E13" s="261">
        <v>3</v>
      </c>
      <c r="F13" s="258"/>
      <c r="G13" s="293">
        <f t="shared" si="0"/>
        <v>0</v>
      </c>
    </row>
    <row r="14" spans="1:8" ht="30">
      <c r="A14" s="258">
        <v>7</v>
      </c>
      <c r="B14" s="259" t="s">
        <v>139</v>
      </c>
      <c r="C14" s="259" t="s">
        <v>872</v>
      </c>
      <c r="D14" s="258" t="s">
        <v>3</v>
      </c>
      <c r="E14" s="261">
        <v>9</v>
      </c>
      <c r="F14" s="258"/>
      <c r="G14" s="293">
        <f t="shared" si="0"/>
        <v>0</v>
      </c>
    </row>
    <row r="15" spans="1:8" ht="30">
      <c r="A15" s="258">
        <v>8</v>
      </c>
      <c r="B15" s="259" t="s">
        <v>139</v>
      </c>
      <c r="C15" s="259" t="s">
        <v>873</v>
      </c>
      <c r="D15" s="258" t="s">
        <v>140</v>
      </c>
      <c r="E15" s="261">
        <v>84</v>
      </c>
      <c r="F15" s="258"/>
      <c r="G15" s="293">
        <f t="shared" si="0"/>
        <v>0</v>
      </c>
    </row>
    <row r="16" spans="1:8" ht="30">
      <c r="A16" s="258">
        <v>9</v>
      </c>
      <c r="B16" s="259" t="s">
        <v>139</v>
      </c>
      <c r="C16" s="259" t="s">
        <v>874</v>
      </c>
      <c r="D16" s="258" t="s">
        <v>26</v>
      </c>
      <c r="E16" s="261">
        <v>20</v>
      </c>
      <c r="F16" s="258"/>
      <c r="G16" s="293">
        <f t="shared" si="0"/>
        <v>0</v>
      </c>
    </row>
    <row r="17" spans="1:7" ht="30">
      <c r="A17" s="258">
        <v>10</v>
      </c>
      <c r="B17" s="259" t="s">
        <v>139</v>
      </c>
      <c r="C17" s="259" t="s">
        <v>875</v>
      </c>
      <c r="D17" s="258" t="s">
        <v>26</v>
      </c>
      <c r="E17" s="261">
        <v>2</v>
      </c>
      <c r="F17" s="258"/>
      <c r="G17" s="293">
        <f t="shared" si="0"/>
        <v>0</v>
      </c>
    </row>
    <row r="18" spans="1:7" ht="30">
      <c r="A18" s="258">
        <v>11</v>
      </c>
      <c r="B18" s="259" t="s">
        <v>139</v>
      </c>
      <c r="C18" s="259" t="s">
        <v>876</v>
      </c>
      <c r="D18" s="258" t="s">
        <v>26</v>
      </c>
      <c r="E18" s="261">
        <v>1</v>
      </c>
      <c r="F18" s="258"/>
      <c r="G18" s="293">
        <f t="shared" si="0"/>
        <v>0</v>
      </c>
    </row>
    <row r="19" spans="1:7" ht="30">
      <c r="A19" s="258">
        <v>12</v>
      </c>
      <c r="B19" s="259" t="s">
        <v>139</v>
      </c>
      <c r="C19" s="259" t="s">
        <v>877</v>
      </c>
      <c r="D19" s="258" t="s">
        <v>3</v>
      </c>
      <c r="E19" s="261">
        <v>4</v>
      </c>
      <c r="F19" s="258"/>
      <c r="G19" s="293">
        <f t="shared" si="0"/>
        <v>0</v>
      </c>
    </row>
    <row r="20" spans="1:7" ht="30">
      <c r="A20" s="258">
        <v>13</v>
      </c>
      <c r="B20" s="259" t="s">
        <v>139</v>
      </c>
      <c r="C20" s="259" t="s">
        <v>878</v>
      </c>
      <c r="D20" s="258" t="s">
        <v>3</v>
      </c>
      <c r="E20" s="261">
        <v>10</v>
      </c>
      <c r="F20" s="258"/>
      <c r="G20" s="293">
        <f t="shared" si="0"/>
        <v>0</v>
      </c>
    </row>
    <row r="21" spans="1:7" ht="30">
      <c r="A21" s="258">
        <v>14</v>
      </c>
      <c r="B21" s="259" t="s">
        <v>139</v>
      </c>
      <c r="C21" s="259" t="s">
        <v>879</v>
      </c>
      <c r="D21" s="258" t="s">
        <v>3</v>
      </c>
      <c r="E21" s="261">
        <v>5</v>
      </c>
      <c r="F21" s="258"/>
      <c r="G21" s="293">
        <f t="shared" si="0"/>
        <v>0</v>
      </c>
    </row>
    <row r="22" spans="1:7" ht="45">
      <c r="A22" s="258">
        <v>15</v>
      </c>
      <c r="B22" s="259" t="s">
        <v>139</v>
      </c>
      <c r="C22" s="259" t="s">
        <v>880</v>
      </c>
      <c r="D22" s="258" t="s">
        <v>4</v>
      </c>
      <c r="E22" s="261">
        <v>80</v>
      </c>
      <c r="F22" s="258"/>
      <c r="G22" s="293">
        <f t="shared" si="0"/>
        <v>0</v>
      </c>
    </row>
    <row r="23" spans="1:7" ht="30">
      <c r="A23" s="258">
        <v>16</v>
      </c>
      <c r="B23" s="259" t="s">
        <v>139</v>
      </c>
      <c r="C23" s="259" t="s">
        <v>881</v>
      </c>
      <c r="D23" s="258" t="s">
        <v>141</v>
      </c>
      <c r="E23" s="261">
        <v>30</v>
      </c>
      <c r="F23" s="258"/>
      <c r="G23" s="293">
        <f t="shared" si="0"/>
        <v>0</v>
      </c>
    </row>
    <row r="24" spans="1:7">
      <c r="A24" s="258">
        <v>17</v>
      </c>
      <c r="B24" s="259" t="s">
        <v>139</v>
      </c>
      <c r="C24" s="259" t="s">
        <v>1318</v>
      </c>
      <c r="D24" s="258" t="s">
        <v>9</v>
      </c>
      <c r="E24" s="261">
        <v>90</v>
      </c>
      <c r="F24" s="258"/>
      <c r="G24" s="293">
        <f t="shared" si="0"/>
        <v>0</v>
      </c>
    </row>
    <row r="25" spans="1:7" ht="30">
      <c r="A25" s="258">
        <v>18</v>
      </c>
      <c r="B25" s="259" t="s">
        <v>139</v>
      </c>
      <c r="C25" s="259" t="s">
        <v>1319</v>
      </c>
      <c r="D25" s="258" t="s">
        <v>9</v>
      </c>
      <c r="E25" s="261">
        <v>45</v>
      </c>
      <c r="F25" s="258"/>
      <c r="G25" s="293">
        <f t="shared" si="0"/>
        <v>0</v>
      </c>
    </row>
    <row r="26" spans="1:7">
      <c r="A26" s="258">
        <v>19</v>
      </c>
      <c r="B26" s="259" t="s">
        <v>139</v>
      </c>
      <c r="C26" s="259" t="s">
        <v>1320</v>
      </c>
      <c r="D26" s="258" t="s">
        <v>9</v>
      </c>
      <c r="E26" s="261">
        <v>135</v>
      </c>
      <c r="F26" s="258"/>
      <c r="G26" s="293">
        <f t="shared" si="0"/>
        <v>0</v>
      </c>
    </row>
    <row r="27" spans="1:7" ht="30">
      <c r="A27" s="258">
        <v>20</v>
      </c>
      <c r="B27" s="259" t="s">
        <v>139</v>
      </c>
      <c r="C27" s="259" t="s">
        <v>882</v>
      </c>
      <c r="D27" s="258" t="s">
        <v>3</v>
      </c>
      <c r="E27" s="261">
        <v>1</v>
      </c>
      <c r="F27" s="258"/>
      <c r="G27" s="293">
        <f t="shared" si="0"/>
        <v>0</v>
      </c>
    </row>
    <row r="28" spans="1:7" ht="30">
      <c r="A28" s="258">
        <v>21</v>
      </c>
      <c r="B28" s="259" t="s">
        <v>139</v>
      </c>
      <c r="C28" s="259" t="s">
        <v>883</v>
      </c>
      <c r="D28" s="258" t="s">
        <v>3</v>
      </c>
      <c r="E28" s="261">
        <v>2</v>
      </c>
      <c r="F28" s="258"/>
      <c r="G28" s="293">
        <f t="shared" si="0"/>
        <v>0</v>
      </c>
    </row>
    <row r="29" spans="1:7">
      <c r="A29" s="258">
        <v>22</v>
      </c>
      <c r="B29" s="260" t="s">
        <v>139</v>
      </c>
      <c r="C29" s="259" t="s">
        <v>884</v>
      </c>
      <c r="D29" s="258" t="s">
        <v>135</v>
      </c>
      <c r="E29" s="261">
        <v>2</v>
      </c>
      <c r="F29" s="258"/>
      <c r="G29" s="293">
        <f t="shared" si="0"/>
        <v>0</v>
      </c>
    </row>
    <row r="30" spans="1:7" ht="45">
      <c r="A30" s="258">
        <v>23</v>
      </c>
      <c r="B30" s="259" t="s">
        <v>139</v>
      </c>
      <c r="C30" s="259" t="s">
        <v>885</v>
      </c>
      <c r="D30" s="258" t="s">
        <v>4</v>
      </c>
      <c r="E30" s="261">
        <v>400</v>
      </c>
      <c r="F30" s="258"/>
      <c r="G30" s="293">
        <f t="shared" si="0"/>
        <v>0</v>
      </c>
    </row>
    <row r="31" spans="1:7">
      <c r="A31" s="258">
        <v>24</v>
      </c>
      <c r="B31" s="259" t="s">
        <v>139</v>
      </c>
      <c r="C31" s="259" t="s">
        <v>886</v>
      </c>
      <c r="D31" s="258" t="s">
        <v>887</v>
      </c>
      <c r="E31" s="261">
        <v>4</v>
      </c>
      <c r="F31" s="258"/>
      <c r="G31" s="293">
        <f t="shared" si="0"/>
        <v>0</v>
      </c>
    </row>
    <row r="32" spans="1:7">
      <c r="A32" s="78"/>
      <c r="B32" s="78"/>
      <c r="C32" s="87" t="s">
        <v>1310</v>
      </c>
      <c r="D32" s="78"/>
      <c r="E32" s="79"/>
      <c r="F32" s="78"/>
      <c r="G32" s="294">
        <f>SUM(G8:G31)</f>
        <v>0</v>
      </c>
    </row>
    <row r="33" spans="1:8" s="242" customFormat="1" ht="35.25" customHeight="1">
      <c r="A33" s="253" t="s">
        <v>107</v>
      </c>
      <c r="B33" s="537" t="s">
        <v>142</v>
      </c>
      <c r="C33" s="537"/>
      <c r="D33" s="254"/>
      <c r="E33" s="255"/>
      <c r="F33" s="254"/>
      <c r="G33" s="292"/>
      <c r="H33" s="257"/>
    </row>
    <row r="34" spans="1:8" s="242" customFormat="1">
      <c r="A34" s="273" t="s">
        <v>515</v>
      </c>
      <c r="B34" s="535" t="s">
        <v>143</v>
      </c>
      <c r="C34" s="535"/>
      <c r="D34" s="274"/>
      <c r="E34" s="275"/>
      <c r="F34" s="274"/>
      <c r="G34" s="295"/>
      <c r="H34" s="257"/>
    </row>
    <row r="35" spans="1:8" ht="30">
      <c r="A35" s="258">
        <v>25</v>
      </c>
      <c r="B35" s="260" t="s">
        <v>139</v>
      </c>
      <c r="C35" s="259" t="s">
        <v>1321</v>
      </c>
      <c r="D35" s="258" t="s">
        <v>9</v>
      </c>
      <c r="E35" s="261">
        <v>225</v>
      </c>
      <c r="F35" s="258"/>
      <c r="G35" s="293">
        <f t="shared" ref="G35:G98" si="1">ROUND(E35*F35,2)</f>
        <v>0</v>
      </c>
    </row>
    <row r="36" spans="1:8">
      <c r="A36" s="258">
        <v>26</v>
      </c>
      <c r="B36" s="260" t="s">
        <v>139</v>
      </c>
      <c r="C36" s="259" t="s">
        <v>1322</v>
      </c>
      <c r="D36" s="258" t="s">
        <v>8</v>
      </c>
      <c r="E36" s="261">
        <v>360</v>
      </c>
      <c r="F36" s="258"/>
      <c r="G36" s="293">
        <f t="shared" si="1"/>
        <v>0</v>
      </c>
    </row>
    <row r="37" spans="1:8">
      <c r="A37" s="258">
        <v>27</v>
      </c>
      <c r="B37" s="260" t="s">
        <v>139</v>
      </c>
      <c r="C37" s="259" t="s">
        <v>144</v>
      </c>
      <c r="D37" s="258" t="s">
        <v>4</v>
      </c>
      <c r="E37" s="261">
        <v>36</v>
      </c>
      <c r="F37" s="258"/>
      <c r="G37" s="293">
        <f t="shared" si="1"/>
        <v>0</v>
      </c>
    </row>
    <row r="38" spans="1:8" ht="30">
      <c r="A38" s="258">
        <v>28</v>
      </c>
      <c r="B38" s="260" t="s">
        <v>139</v>
      </c>
      <c r="C38" s="259" t="s">
        <v>888</v>
      </c>
      <c r="D38" s="258" t="s">
        <v>84</v>
      </c>
      <c r="E38" s="261">
        <v>1.6</v>
      </c>
      <c r="F38" s="258"/>
      <c r="G38" s="293">
        <f t="shared" si="1"/>
        <v>0</v>
      </c>
    </row>
    <row r="39" spans="1:8">
      <c r="A39" s="258">
        <v>29</v>
      </c>
      <c r="B39" s="260" t="s">
        <v>139</v>
      </c>
      <c r="C39" s="259" t="s">
        <v>889</v>
      </c>
      <c r="D39" s="258" t="s">
        <v>9</v>
      </c>
      <c r="E39" s="261">
        <v>26.4</v>
      </c>
      <c r="F39" s="258"/>
      <c r="G39" s="293">
        <f t="shared" si="1"/>
        <v>0</v>
      </c>
    </row>
    <row r="40" spans="1:8">
      <c r="A40" s="258">
        <v>30</v>
      </c>
      <c r="B40" s="260" t="s">
        <v>139</v>
      </c>
      <c r="C40" s="259" t="s">
        <v>1323</v>
      </c>
      <c r="D40" s="258" t="s">
        <v>9</v>
      </c>
      <c r="E40" s="261">
        <v>198.6</v>
      </c>
      <c r="F40" s="258"/>
      <c r="G40" s="293">
        <f t="shared" si="1"/>
        <v>0</v>
      </c>
    </row>
    <row r="41" spans="1:8">
      <c r="A41" s="258">
        <v>31</v>
      </c>
      <c r="B41" s="260" t="s">
        <v>139</v>
      </c>
      <c r="C41" s="259" t="s">
        <v>890</v>
      </c>
      <c r="D41" s="258" t="s">
        <v>9</v>
      </c>
      <c r="E41" s="261">
        <v>26.4</v>
      </c>
      <c r="F41" s="258"/>
      <c r="G41" s="293">
        <f t="shared" si="1"/>
        <v>0</v>
      </c>
    </row>
    <row r="42" spans="1:8" ht="30">
      <c r="A42" s="258">
        <v>32</v>
      </c>
      <c r="B42" s="260" t="s">
        <v>139</v>
      </c>
      <c r="C42" s="259" t="s">
        <v>1324</v>
      </c>
      <c r="D42" s="258" t="s">
        <v>9</v>
      </c>
      <c r="E42" s="261">
        <v>1000</v>
      </c>
      <c r="F42" s="258"/>
      <c r="G42" s="293">
        <f t="shared" si="1"/>
        <v>0</v>
      </c>
    </row>
    <row r="43" spans="1:8">
      <c r="A43" s="258">
        <v>33</v>
      </c>
      <c r="B43" s="260" t="s">
        <v>139</v>
      </c>
      <c r="C43" s="259" t="s">
        <v>1325</v>
      </c>
      <c r="D43" s="258" t="s">
        <v>8</v>
      </c>
      <c r="E43" s="261">
        <v>1600</v>
      </c>
      <c r="F43" s="258"/>
      <c r="G43" s="293">
        <f t="shared" si="1"/>
        <v>0</v>
      </c>
    </row>
    <row r="44" spans="1:8">
      <c r="A44" s="258">
        <v>34</v>
      </c>
      <c r="B44" s="260" t="s">
        <v>139</v>
      </c>
      <c r="C44" s="259" t="s">
        <v>144</v>
      </c>
      <c r="D44" s="258" t="s">
        <v>4</v>
      </c>
      <c r="E44" s="261">
        <v>160</v>
      </c>
      <c r="F44" s="258"/>
      <c r="G44" s="293">
        <f t="shared" si="1"/>
        <v>0</v>
      </c>
    </row>
    <row r="45" spans="1:8" ht="30">
      <c r="A45" s="258">
        <v>35</v>
      </c>
      <c r="B45" s="260" t="s">
        <v>139</v>
      </c>
      <c r="C45" s="259" t="s">
        <v>891</v>
      </c>
      <c r="D45" s="258" t="s">
        <v>84</v>
      </c>
      <c r="E45" s="261">
        <v>6.4</v>
      </c>
      <c r="F45" s="258"/>
      <c r="G45" s="293">
        <f t="shared" si="1"/>
        <v>0</v>
      </c>
    </row>
    <row r="46" spans="1:8">
      <c r="A46" s="258">
        <v>36</v>
      </c>
      <c r="B46" s="260" t="s">
        <v>139</v>
      </c>
      <c r="C46" s="259" t="s">
        <v>889</v>
      </c>
      <c r="D46" s="258" t="s">
        <v>9</v>
      </c>
      <c r="E46" s="261">
        <v>118.4</v>
      </c>
      <c r="F46" s="258"/>
      <c r="G46" s="293">
        <f t="shared" si="1"/>
        <v>0</v>
      </c>
    </row>
    <row r="47" spans="1:8" ht="30">
      <c r="A47" s="258">
        <v>37</v>
      </c>
      <c r="B47" s="260" t="s">
        <v>139</v>
      </c>
      <c r="C47" s="259" t="s">
        <v>892</v>
      </c>
      <c r="D47" s="258" t="s">
        <v>145</v>
      </c>
      <c r="E47" s="261">
        <v>2</v>
      </c>
      <c r="F47" s="258"/>
      <c r="G47" s="293">
        <f t="shared" si="1"/>
        <v>0</v>
      </c>
    </row>
    <row r="48" spans="1:8">
      <c r="A48" s="258">
        <v>38</v>
      </c>
      <c r="B48" s="260" t="s">
        <v>139</v>
      </c>
      <c r="C48" s="259" t="s">
        <v>1326</v>
      </c>
      <c r="D48" s="258" t="s">
        <v>9</v>
      </c>
      <c r="E48" s="261">
        <v>881.6</v>
      </c>
      <c r="F48" s="258"/>
      <c r="G48" s="293">
        <f t="shared" si="1"/>
        <v>0</v>
      </c>
    </row>
    <row r="49" spans="1:8">
      <c r="A49" s="258">
        <v>39</v>
      </c>
      <c r="B49" s="260" t="s">
        <v>139</v>
      </c>
      <c r="C49" s="259" t="s">
        <v>890</v>
      </c>
      <c r="D49" s="258" t="s">
        <v>9</v>
      </c>
      <c r="E49" s="261">
        <v>118.4</v>
      </c>
      <c r="F49" s="258"/>
      <c r="G49" s="293">
        <f t="shared" si="1"/>
        <v>0</v>
      </c>
    </row>
    <row r="50" spans="1:8">
      <c r="A50" s="258">
        <v>40</v>
      </c>
      <c r="B50" s="260" t="s">
        <v>139</v>
      </c>
      <c r="C50" s="259" t="s">
        <v>893</v>
      </c>
      <c r="D50" s="258" t="s">
        <v>141</v>
      </c>
      <c r="E50" s="261">
        <v>2</v>
      </c>
      <c r="F50" s="258"/>
      <c r="G50" s="293">
        <f t="shared" si="1"/>
        <v>0</v>
      </c>
    </row>
    <row r="51" spans="1:8">
      <c r="A51" s="258">
        <v>41</v>
      </c>
      <c r="B51" s="260" t="s">
        <v>139</v>
      </c>
      <c r="C51" s="259" t="s">
        <v>894</v>
      </c>
      <c r="D51" s="258" t="s">
        <v>141</v>
      </c>
      <c r="E51" s="261">
        <v>1</v>
      </c>
      <c r="F51" s="258"/>
      <c r="G51" s="293">
        <f t="shared" si="1"/>
        <v>0</v>
      </c>
    </row>
    <row r="52" spans="1:8">
      <c r="A52" s="258">
        <v>42</v>
      </c>
      <c r="B52" s="260" t="s">
        <v>139</v>
      </c>
      <c r="C52" s="259" t="s">
        <v>895</v>
      </c>
      <c r="D52" s="258" t="s">
        <v>141</v>
      </c>
      <c r="E52" s="261">
        <v>7</v>
      </c>
      <c r="F52" s="258"/>
      <c r="G52" s="293">
        <f t="shared" si="1"/>
        <v>0</v>
      </c>
    </row>
    <row r="53" spans="1:8">
      <c r="A53" s="258">
        <v>43</v>
      </c>
      <c r="B53" s="260" t="s">
        <v>139</v>
      </c>
      <c r="C53" s="259" t="s">
        <v>896</v>
      </c>
      <c r="D53" s="258" t="s">
        <v>141</v>
      </c>
      <c r="E53" s="261">
        <v>2</v>
      </c>
      <c r="F53" s="258"/>
      <c r="G53" s="293">
        <f t="shared" si="1"/>
        <v>0</v>
      </c>
    </row>
    <row r="54" spans="1:8">
      <c r="A54" s="258">
        <v>44</v>
      </c>
      <c r="B54" s="260" t="s">
        <v>139</v>
      </c>
      <c r="C54" s="259" t="s">
        <v>897</v>
      </c>
      <c r="D54" s="258" t="s">
        <v>141</v>
      </c>
      <c r="E54" s="261">
        <v>5</v>
      </c>
      <c r="F54" s="258"/>
      <c r="G54" s="293">
        <f t="shared" si="1"/>
        <v>0</v>
      </c>
    </row>
    <row r="55" spans="1:8" s="243" customFormat="1">
      <c r="A55" s="258">
        <v>45</v>
      </c>
      <c r="B55" s="260" t="s">
        <v>139</v>
      </c>
      <c r="C55" s="259" t="s">
        <v>898</v>
      </c>
      <c r="D55" s="258" t="s">
        <v>141</v>
      </c>
      <c r="E55" s="261">
        <v>11</v>
      </c>
      <c r="F55" s="258"/>
      <c r="G55" s="293">
        <f t="shared" si="1"/>
        <v>0</v>
      </c>
      <c r="H55" s="240"/>
    </row>
    <row r="56" spans="1:8" s="243" customFormat="1">
      <c r="A56" s="258">
        <v>46</v>
      </c>
      <c r="B56" s="260" t="s">
        <v>139</v>
      </c>
      <c r="C56" s="259" t="s">
        <v>899</v>
      </c>
      <c r="D56" s="258" t="s">
        <v>141</v>
      </c>
      <c r="E56" s="261">
        <v>12</v>
      </c>
      <c r="F56" s="258"/>
      <c r="G56" s="293">
        <f t="shared" si="1"/>
        <v>0</v>
      </c>
      <c r="H56" s="240"/>
    </row>
    <row r="57" spans="1:8">
      <c r="A57" s="258">
        <v>47</v>
      </c>
      <c r="B57" s="260" t="s">
        <v>139</v>
      </c>
      <c r="C57" s="259" t="s">
        <v>900</v>
      </c>
      <c r="D57" s="258" t="s">
        <v>26</v>
      </c>
      <c r="E57" s="261">
        <v>2</v>
      </c>
      <c r="F57" s="258"/>
      <c r="G57" s="293">
        <f t="shared" si="1"/>
        <v>0</v>
      </c>
    </row>
    <row r="58" spans="1:8" s="243" customFormat="1" ht="30.75" customHeight="1">
      <c r="A58" s="258">
        <v>48</v>
      </c>
      <c r="B58" s="260" t="s">
        <v>139</v>
      </c>
      <c r="C58" s="259" t="s">
        <v>901</v>
      </c>
      <c r="D58" s="258" t="s">
        <v>146</v>
      </c>
      <c r="E58" s="261">
        <v>40</v>
      </c>
      <c r="F58" s="258"/>
      <c r="G58" s="293">
        <f t="shared" si="1"/>
        <v>0</v>
      </c>
      <c r="H58" s="240"/>
    </row>
    <row r="59" spans="1:8" ht="30">
      <c r="A59" s="258">
        <v>49</v>
      </c>
      <c r="B59" s="260" t="s">
        <v>139</v>
      </c>
      <c r="C59" s="259" t="s">
        <v>902</v>
      </c>
      <c r="D59" s="258" t="s">
        <v>141</v>
      </c>
      <c r="E59" s="261">
        <v>40</v>
      </c>
      <c r="F59" s="258"/>
      <c r="G59" s="293">
        <f t="shared" si="1"/>
        <v>0</v>
      </c>
    </row>
    <row r="60" spans="1:8" ht="30">
      <c r="A60" s="258">
        <v>50</v>
      </c>
      <c r="B60" s="260" t="s">
        <v>139</v>
      </c>
      <c r="C60" s="259" t="s">
        <v>903</v>
      </c>
      <c r="D60" s="258" t="s">
        <v>141</v>
      </c>
      <c r="E60" s="261">
        <v>40</v>
      </c>
      <c r="F60" s="258"/>
      <c r="G60" s="293">
        <f t="shared" si="1"/>
        <v>0</v>
      </c>
    </row>
    <row r="61" spans="1:8" ht="45">
      <c r="A61" s="258">
        <v>51</v>
      </c>
      <c r="B61" s="260" t="s">
        <v>139</v>
      </c>
      <c r="C61" s="259" t="s">
        <v>904</v>
      </c>
      <c r="D61" s="258" t="s">
        <v>141</v>
      </c>
      <c r="E61" s="261">
        <v>40</v>
      </c>
      <c r="F61" s="258"/>
      <c r="G61" s="293">
        <f t="shared" si="1"/>
        <v>0</v>
      </c>
    </row>
    <row r="62" spans="1:8" s="242" customFormat="1">
      <c r="A62" s="273" t="s">
        <v>516</v>
      </c>
      <c r="B62" s="535" t="s">
        <v>147</v>
      </c>
      <c r="C62" s="545"/>
      <c r="D62" s="274"/>
      <c r="E62" s="275"/>
      <c r="F62" s="274"/>
      <c r="G62" s="295"/>
      <c r="H62" s="257"/>
    </row>
    <row r="63" spans="1:8" s="242" customFormat="1">
      <c r="A63" s="554" t="s">
        <v>905</v>
      </c>
      <c r="B63" s="547" t="s">
        <v>139</v>
      </c>
      <c r="C63" s="282" t="s">
        <v>906</v>
      </c>
      <c r="D63" s="541" t="s">
        <v>866</v>
      </c>
      <c r="E63" s="551">
        <f>0.62+1.37</f>
        <v>1.9900000000000002</v>
      </c>
      <c r="F63" s="541"/>
      <c r="G63" s="532">
        <f t="shared" si="1"/>
        <v>0</v>
      </c>
      <c r="H63" s="257"/>
    </row>
    <row r="64" spans="1:8" ht="30">
      <c r="A64" s="554"/>
      <c r="B64" s="547"/>
      <c r="C64" s="283" t="s">
        <v>907</v>
      </c>
      <c r="D64" s="541"/>
      <c r="E64" s="551"/>
      <c r="F64" s="541"/>
      <c r="G64" s="532">
        <f t="shared" si="1"/>
        <v>0</v>
      </c>
    </row>
    <row r="65" spans="1:7" ht="30">
      <c r="A65" s="554"/>
      <c r="B65" s="547"/>
      <c r="C65" s="283" t="s">
        <v>908</v>
      </c>
      <c r="D65" s="541"/>
      <c r="E65" s="551"/>
      <c r="F65" s="541"/>
      <c r="G65" s="532">
        <f t="shared" si="1"/>
        <v>0</v>
      </c>
    </row>
    <row r="66" spans="1:7" ht="30">
      <c r="A66" s="554"/>
      <c r="B66" s="547"/>
      <c r="C66" s="283" t="s">
        <v>909</v>
      </c>
      <c r="D66" s="541"/>
      <c r="E66" s="551"/>
      <c r="F66" s="541"/>
      <c r="G66" s="532">
        <f t="shared" si="1"/>
        <v>0</v>
      </c>
    </row>
    <row r="67" spans="1:7" ht="30">
      <c r="A67" s="554"/>
      <c r="B67" s="547"/>
      <c r="C67" s="283" t="s">
        <v>910</v>
      </c>
      <c r="D67" s="541"/>
      <c r="E67" s="551"/>
      <c r="F67" s="541"/>
      <c r="G67" s="532">
        <f t="shared" si="1"/>
        <v>0</v>
      </c>
    </row>
    <row r="68" spans="1:7" ht="30">
      <c r="A68" s="554"/>
      <c r="B68" s="547"/>
      <c r="C68" s="283" t="s">
        <v>911</v>
      </c>
      <c r="D68" s="541"/>
      <c r="E68" s="551"/>
      <c r="F68" s="541"/>
      <c r="G68" s="532">
        <f t="shared" si="1"/>
        <v>0</v>
      </c>
    </row>
    <row r="69" spans="1:7" ht="30">
      <c r="A69" s="554"/>
      <c r="B69" s="547"/>
      <c r="C69" s="283" t="s">
        <v>912</v>
      </c>
      <c r="D69" s="541"/>
      <c r="E69" s="551"/>
      <c r="F69" s="541"/>
      <c r="G69" s="532">
        <f t="shared" si="1"/>
        <v>0</v>
      </c>
    </row>
    <row r="70" spans="1:7">
      <c r="A70" s="554"/>
      <c r="B70" s="547"/>
      <c r="C70" s="283" t="s">
        <v>913</v>
      </c>
      <c r="D70" s="541"/>
      <c r="E70" s="551"/>
      <c r="F70" s="541"/>
      <c r="G70" s="532">
        <f t="shared" si="1"/>
        <v>0</v>
      </c>
    </row>
    <row r="71" spans="1:7" ht="60">
      <c r="A71" s="554"/>
      <c r="B71" s="547"/>
      <c r="C71" s="283" t="s">
        <v>914</v>
      </c>
      <c r="D71" s="541"/>
      <c r="E71" s="551"/>
      <c r="F71" s="541"/>
      <c r="G71" s="532">
        <f t="shared" si="1"/>
        <v>0</v>
      </c>
    </row>
    <row r="72" spans="1:7" ht="30">
      <c r="A72" s="554"/>
      <c r="B72" s="547"/>
      <c r="C72" s="283" t="s">
        <v>915</v>
      </c>
      <c r="D72" s="541"/>
      <c r="E72" s="551"/>
      <c r="F72" s="541"/>
      <c r="G72" s="532">
        <f t="shared" si="1"/>
        <v>0</v>
      </c>
    </row>
    <row r="73" spans="1:7">
      <c r="A73" s="554"/>
      <c r="B73" s="547"/>
      <c r="C73" s="283" t="s">
        <v>916</v>
      </c>
      <c r="D73" s="541"/>
      <c r="E73" s="551"/>
      <c r="F73" s="541"/>
      <c r="G73" s="532">
        <f t="shared" si="1"/>
        <v>0</v>
      </c>
    </row>
    <row r="74" spans="1:7" ht="45">
      <c r="A74" s="554"/>
      <c r="B74" s="547"/>
      <c r="C74" s="283" t="s">
        <v>917</v>
      </c>
      <c r="D74" s="541"/>
      <c r="E74" s="551"/>
      <c r="F74" s="541"/>
      <c r="G74" s="532">
        <f t="shared" si="1"/>
        <v>0</v>
      </c>
    </row>
    <row r="75" spans="1:7" ht="30">
      <c r="A75" s="554"/>
      <c r="B75" s="547"/>
      <c r="C75" s="283" t="s">
        <v>918</v>
      </c>
      <c r="D75" s="541"/>
      <c r="E75" s="551"/>
      <c r="F75" s="541"/>
      <c r="G75" s="532">
        <f t="shared" si="1"/>
        <v>0</v>
      </c>
    </row>
    <row r="76" spans="1:7" ht="30">
      <c r="A76" s="554"/>
      <c r="B76" s="547"/>
      <c r="C76" s="283" t="s">
        <v>919</v>
      </c>
      <c r="D76" s="541"/>
      <c r="E76" s="551"/>
      <c r="F76" s="541"/>
      <c r="G76" s="532">
        <f t="shared" si="1"/>
        <v>0</v>
      </c>
    </row>
    <row r="77" spans="1:7" ht="30">
      <c r="A77" s="554"/>
      <c r="B77" s="547"/>
      <c r="C77" s="283" t="s">
        <v>920</v>
      </c>
      <c r="D77" s="541"/>
      <c r="E77" s="551"/>
      <c r="F77" s="541"/>
      <c r="G77" s="532">
        <f t="shared" si="1"/>
        <v>0</v>
      </c>
    </row>
    <row r="78" spans="1:7">
      <c r="A78" s="552" t="s">
        <v>921</v>
      </c>
      <c r="B78" s="543" t="s">
        <v>139</v>
      </c>
      <c r="C78" s="264" t="s">
        <v>922</v>
      </c>
      <c r="D78" s="533" t="s">
        <v>26</v>
      </c>
      <c r="E78" s="553">
        <v>6</v>
      </c>
      <c r="F78" s="533"/>
      <c r="G78" s="534">
        <f t="shared" si="1"/>
        <v>0</v>
      </c>
    </row>
    <row r="79" spans="1:7">
      <c r="A79" s="552"/>
      <c r="B79" s="543"/>
      <c r="C79" s="262" t="s">
        <v>923</v>
      </c>
      <c r="D79" s="533"/>
      <c r="E79" s="553"/>
      <c r="F79" s="533"/>
      <c r="G79" s="534">
        <f t="shared" si="1"/>
        <v>0</v>
      </c>
    </row>
    <row r="80" spans="1:7">
      <c r="A80" s="552"/>
      <c r="B80" s="543"/>
      <c r="C80" s="262" t="s">
        <v>924</v>
      </c>
      <c r="D80" s="533"/>
      <c r="E80" s="553"/>
      <c r="F80" s="533"/>
      <c r="G80" s="534">
        <f t="shared" si="1"/>
        <v>0</v>
      </c>
    </row>
    <row r="81" spans="1:8">
      <c r="A81" s="552"/>
      <c r="B81" s="543"/>
      <c r="C81" s="265" t="s">
        <v>925</v>
      </c>
      <c r="D81" s="533"/>
      <c r="E81" s="553"/>
      <c r="F81" s="533"/>
      <c r="G81" s="534">
        <f t="shared" si="1"/>
        <v>0</v>
      </c>
    </row>
    <row r="82" spans="1:8" ht="30">
      <c r="A82" s="258">
        <v>54</v>
      </c>
      <c r="B82" s="263" t="s">
        <v>139</v>
      </c>
      <c r="C82" s="262" t="s">
        <v>926</v>
      </c>
      <c r="D82" s="258" t="s">
        <v>26</v>
      </c>
      <c r="E82" s="261">
        <v>10</v>
      </c>
      <c r="F82" s="258"/>
      <c r="G82" s="293">
        <f t="shared" si="1"/>
        <v>0</v>
      </c>
    </row>
    <row r="83" spans="1:8" ht="30">
      <c r="A83" s="550">
        <v>55</v>
      </c>
      <c r="B83" s="543" t="s">
        <v>139</v>
      </c>
      <c r="C83" s="264" t="s">
        <v>927</v>
      </c>
      <c r="D83" s="531" t="s">
        <v>26</v>
      </c>
      <c r="E83" s="544">
        <v>4</v>
      </c>
      <c r="F83" s="531"/>
      <c r="G83" s="530">
        <f t="shared" si="1"/>
        <v>0</v>
      </c>
    </row>
    <row r="84" spans="1:8">
      <c r="A84" s="550"/>
      <c r="B84" s="543"/>
      <c r="C84" s="262" t="s">
        <v>928</v>
      </c>
      <c r="D84" s="531"/>
      <c r="E84" s="544"/>
      <c r="F84" s="531"/>
      <c r="G84" s="530">
        <f t="shared" si="1"/>
        <v>0</v>
      </c>
    </row>
    <row r="85" spans="1:8">
      <c r="A85" s="550">
        <v>56</v>
      </c>
      <c r="B85" s="543" t="s">
        <v>139</v>
      </c>
      <c r="C85" s="264" t="s">
        <v>929</v>
      </c>
      <c r="D85" s="531" t="s">
        <v>26</v>
      </c>
      <c r="E85" s="544">
        <v>7</v>
      </c>
      <c r="F85" s="531"/>
      <c r="G85" s="530">
        <f t="shared" si="1"/>
        <v>0</v>
      </c>
    </row>
    <row r="86" spans="1:8">
      <c r="A86" s="550"/>
      <c r="B86" s="543"/>
      <c r="C86" s="262" t="s">
        <v>930</v>
      </c>
      <c r="D86" s="531"/>
      <c r="E86" s="544"/>
      <c r="F86" s="531"/>
      <c r="G86" s="530">
        <f t="shared" si="1"/>
        <v>0</v>
      </c>
    </row>
    <row r="87" spans="1:8">
      <c r="A87" s="550"/>
      <c r="B87" s="543"/>
      <c r="C87" s="262" t="s">
        <v>931</v>
      </c>
      <c r="D87" s="531"/>
      <c r="E87" s="544"/>
      <c r="F87" s="531"/>
      <c r="G87" s="530">
        <f t="shared" si="1"/>
        <v>0</v>
      </c>
    </row>
    <row r="88" spans="1:8">
      <c r="A88" s="550"/>
      <c r="B88" s="543"/>
      <c r="C88" s="262" t="s">
        <v>932</v>
      </c>
      <c r="D88" s="531"/>
      <c r="E88" s="544"/>
      <c r="F88" s="531"/>
      <c r="G88" s="530">
        <f t="shared" si="1"/>
        <v>0</v>
      </c>
    </row>
    <row r="89" spans="1:8">
      <c r="A89" s="550"/>
      <c r="B89" s="543"/>
      <c r="C89" s="262" t="s">
        <v>933</v>
      </c>
      <c r="D89" s="531"/>
      <c r="E89" s="544"/>
      <c r="F89" s="531"/>
      <c r="G89" s="530">
        <f t="shared" si="1"/>
        <v>0</v>
      </c>
    </row>
    <row r="90" spans="1:8" ht="30">
      <c r="A90" s="542">
        <v>57</v>
      </c>
      <c r="B90" s="543" t="s">
        <v>139</v>
      </c>
      <c r="C90" s="264" t="s">
        <v>934</v>
      </c>
      <c r="D90" s="531" t="s">
        <v>26</v>
      </c>
      <c r="E90" s="544">
        <v>1</v>
      </c>
      <c r="F90" s="531"/>
      <c r="G90" s="530">
        <f t="shared" si="1"/>
        <v>0</v>
      </c>
    </row>
    <row r="91" spans="1:8" ht="30">
      <c r="A91" s="542"/>
      <c r="B91" s="543"/>
      <c r="C91" s="265" t="s">
        <v>935</v>
      </c>
      <c r="D91" s="531"/>
      <c r="E91" s="544"/>
      <c r="F91" s="531"/>
      <c r="G91" s="530">
        <f t="shared" si="1"/>
        <v>0</v>
      </c>
    </row>
    <row r="92" spans="1:8" ht="30">
      <c r="A92" s="258">
        <v>58</v>
      </c>
      <c r="B92" s="263" t="s">
        <v>139</v>
      </c>
      <c r="C92" s="265" t="s">
        <v>936</v>
      </c>
      <c r="D92" s="258" t="s">
        <v>26</v>
      </c>
      <c r="E92" s="261">
        <v>1</v>
      </c>
      <c r="F92" s="258"/>
      <c r="G92" s="293">
        <f t="shared" si="1"/>
        <v>0</v>
      </c>
    </row>
    <row r="93" spans="1:8" ht="45">
      <c r="A93" s="258">
        <v>59</v>
      </c>
      <c r="B93" s="263" t="s">
        <v>139</v>
      </c>
      <c r="C93" s="259" t="s">
        <v>937</v>
      </c>
      <c r="D93" s="258" t="s">
        <v>4</v>
      </c>
      <c r="E93" s="261">
        <v>300</v>
      </c>
      <c r="F93" s="258"/>
      <c r="G93" s="293">
        <f t="shared" si="1"/>
        <v>0</v>
      </c>
    </row>
    <row r="94" spans="1:8" s="242" customFormat="1">
      <c r="A94" s="273" t="s">
        <v>517</v>
      </c>
      <c r="B94" s="535" t="s">
        <v>150</v>
      </c>
      <c r="C94" s="545"/>
      <c r="D94" s="274"/>
      <c r="E94" s="275"/>
      <c r="F94" s="274"/>
      <c r="G94" s="293"/>
      <c r="H94" s="257"/>
    </row>
    <row r="95" spans="1:8">
      <c r="A95" s="546">
        <v>60</v>
      </c>
      <c r="B95" s="547" t="s">
        <v>139</v>
      </c>
      <c r="C95" s="284" t="s">
        <v>938</v>
      </c>
      <c r="D95" s="548" t="s">
        <v>26</v>
      </c>
      <c r="E95" s="549">
        <v>1</v>
      </c>
      <c r="F95" s="531"/>
      <c r="G95" s="530">
        <f t="shared" si="1"/>
        <v>0</v>
      </c>
    </row>
    <row r="96" spans="1:8" ht="30">
      <c r="A96" s="546"/>
      <c r="B96" s="547"/>
      <c r="C96" s="283" t="s">
        <v>939</v>
      </c>
      <c r="D96" s="548"/>
      <c r="E96" s="549"/>
      <c r="F96" s="531"/>
      <c r="G96" s="530">
        <f t="shared" si="1"/>
        <v>0</v>
      </c>
    </row>
    <row r="97" spans="1:8">
      <c r="A97" s="546"/>
      <c r="B97" s="547"/>
      <c r="C97" s="283" t="s">
        <v>940</v>
      </c>
      <c r="D97" s="548"/>
      <c r="E97" s="549"/>
      <c r="F97" s="531"/>
      <c r="G97" s="530">
        <f t="shared" si="1"/>
        <v>0</v>
      </c>
    </row>
    <row r="98" spans="1:8">
      <c r="A98" s="546"/>
      <c r="B98" s="547"/>
      <c r="C98" s="283" t="s">
        <v>931</v>
      </c>
      <c r="D98" s="548"/>
      <c r="E98" s="549"/>
      <c r="F98" s="531"/>
      <c r="G98" s="530">
        <f t="shared" si="1"/>
        <v>0</v>
      </c>
    </row>
    <row r="99" spans="1:8">
      <c r="A99" s="546"/>
      <c r="B99" s="547"/>
      <c r="C99" s="283" t="s">
        <v>941</v>
      </c>
      <c r="D99" s="548"/>
      <c r="E99" s="549"/>
      <c r="F99" s="531"/>
      <c r="G99" s="530">
        <f t="shared" ref="G99:G124" si="2">ROUND(E99*F99,2)</f>
        <v>0</v>
      </c>
    </row>
    <row r="100" spans="1:8">
      <c r="A100" s="546"/>
      <c r="B100" s="547"/>
      <c r="C100" s="285" t="s">
        <v>933</v>
      </c>
      <c r="D100" s="548"/>
      <c r="E100" s="549"/>
      <c r="F100" s="531"/>
      <c r="G100" s="530">
        <f t="shared" si="2"/>
        <v>0</v>
      </c>
    </row>
    <row r="101" spans="1:8" s="242" customFormat="1">
      <c r="A101" s="273" t="s">
        <v>518</v>
      </c>
      <c r="B101" s="535" t="s">
        <v>152</v>
      </c>
      <c r="C101" s="536"/>
      <c r="D101" s="274"/>
      <c r="E101" s="275"/>
      <c r="F101" s="274"/>
      <c r="G101" s="293"/>
      <c r="H101" s="257"/>
    </row>
    <row r="102" spans="1:8">
      <c r="A102" s="286">
        <v>61</v>
      </c>
      <c r="B102" s="287" t="s">
        <v>139</v>
      </c>
      <c r="C102" s="287" t="s">
        <v>942</v>
      </c>
      <c r="D102" s="286" t="s">
        <v>26</v>
      </c>
      <c r="E102" s="288">
        <v>4</v>
      </c>
      <c r="F102" s="258"/>
      <c r="G102" s="293">
        <f t="shared" si="2"/>
        <v>0</v>
      </c>
    </row>
    <row r="103" spans="1:8">
      <c r="A103" s="286">
        <v>62</v>
      </c>
      <c r="B103" s="287" t="s">
        <v>139</v>
      </c>
      <c r="C103" s="287" t="s">
        <v>943</v>
      </c>
      <c r="D103" s="286" t="s">
        <v>26</v>
      </c>
      <c r="E103" s="288">
        <v>4</v>
      </c>
      <c r="F103" s="258"/>
      <c r="G103" s="293">
        <f t="shared" si="2"/>
        <v>0</v>
      </c>
    </row>
    <row r="104" spans="1:8">
      <c r="A104" s="286">
        <v>63</v>
      </c>
      <c r="B104" s="287" t="s">
        <v>139</v>
      </c>
      <c r="C104" s="287" t="s">
        <v>944</v>
      </c>
      <c r="D104" s="286" t="s">
        <v>26</v>
      </c>
      <c r="E104" s="288">
        <v>4</v>
      </c>
      <c r="F104" s="258"/>
      <c r="G104" s="293">
        <f t="shared" si="2"/>
        <v>0</v>
      </c>
    </row>
    <row r="105" spans="1:8" ht="45">
      <c r="A105" s="258">
        <v>64</v>
      </c>
      <c r="B105" s="259" t="s">
        <v>139</v>
      </c>
      <c r="C105" s="259" t="s">
        <v>945</v>
      </c>
      <c r="D105" s="258" t="s">
        <v>26</v>
      </c>
      <c r="E105" s="261">
        <v>4</v>
      </c>
      <c r="F105" s="258"/>
      <c r="G105" s="293">
        <f t="shared" si="2"/>
        <v>0</v>
      </c>
    </row>
    <row r="106" spans="1:8" ht="30">
      <c r="A106" s="258">
        <v>65</v>
      </c>
      <c r="B106" s="259" t="s">
        <v>139</v>
      </c>
      <c r="C106" s="259" t="s">
        <v>946</v>
      </c>
      <c r="D106" s="258" t="s">
        <v>3</v>
      </c>
      <c r="E106" s="261">
        <f>4*28</f>
        <v>112</v>
      </c>
      <c r="F106" s="258"/>
      <c r="G106" s="293">
        <f t="shared" si="2"/>
        <v>0</v>
      </c>
    </row>
    <row r="107" spans="1:8">
      <c r="A107" s="258">
        <v>66</v>
      </c>
      <c r="B107" s="259" t="s">
        <v>139</v>
      </c>
      <c r="C107" s="259" t="s">
        <v>947</v>
      </c>
      <c r="D107" s="258" t="s">
        <v>3</v>
      </c>
      <c r="E107" s="261">
        <f>4*52</f>
        <v>208</v>
      </c>
      <c r="F107" s="258"/>
      <c r="G107" s="293">
        <f t="shared" si="2"/>
        <v>0</v>
      </c>
    </row>
    <row r="108" spans="1:8">
      <c r="A108" s="258">
        <v>67</v>
      </c>
      <c r="B108" s="259" t="s">
        <v>139</v>
      </c>
      <c r="C108" s="259" t="s">
        <v>948</v>
      </c>
      <c r="D108" s="258" t="s">
        <v>3</v>
      </c>
      <c r="E108" s="261">
        <f>4*36</f>
        <v>144</v>
      </c>
      <c r="F108" s="258"/>
      <c r="G108" s="293">
        <f t="shared" si="2"/>
        <v>0</v>
      </c>
    </row>
    <row r="109" spans="1:8">
      <c r="A109" s="258">
        <v>68</v>
      </c>
      <c r="B109" s="259" t="s">
        <v>139</v>
      </c>
      <c r="C109" s="259" t="s">
        <v>151</v>
      </c>
      <c r="D109" s="258" t="s">
        <v>3</v>
      </c>
      <c r="E109" s="261">
        <v>4</v>
      </c>
      <c r="F109" s="258"/>
      <c r="G109" s="293">
        <f t="shared" si="2"/>
        <v>0</v>
      </c>
    </row>
    <row r="110" spans="1:8">
      <c r="A110" s="258">
        <v>69</v>
      </c>
      <c r="B110" s="259" t="s">
        <v>139</v>
      </c>
      <c r="C110" s="259" t="s">
        <v>949</v>
      </c>
      <c r="D110" s="258" t="s">
        <v>887</v>
      </c>
      <c r="E110" s="261">
        <f>2*4</f>
        <v>8</v>
      </c>
      <c r="F110" s="258"/>
      <c r="G110" s="293">
        <f t="shared" si="2"/>
        <v>0</v>
      </c>
    </row>
    <row r="111" spans="1:8" ht="30">
      <c r="A111" s="258">
        <v>70</v>
      </c>
      <c r="B111" s="259" t="s">
        <v>139</v>
      </c>
      <c r="C111" s="259" t="s">
        <v>950</v>
      </c>
      <c r="D111" s="258" t="s">
        <v>26</v>
      </c>
      <c r="E111" s="261">
        <v>5</v>
      </c>
      <c r="F111" s="258"/>
      <c r="G111" s="293">
        <f t="shared" si="2"/>
        <v>0</v>
      </c>
    </row>
    <row r="112" spans="1:8">
      <c r="A112" s="258">
        <v>71</v>
      </c>
      <c r="B112" s="259" t="s">
        <v>139</v>
      </c>
      <c r="C112" s="259" t="s">
        <v>1327</v>
      </c>
      <c r="D112" s="258" t="s">
        <v>9</v>
      </c>
      <c r="E112" s="261">
        <v>71.680000000000007</v>
      </c>
      <c r="F112" s="258"/>
      <c r="G112" s="293">
        <f t="shared" si="2"/>
        <v>0</v>
      </c>
    </row>
    <row r="113" spans="1:8" ht="35.25" customHeight="1">
      <c r="A113" s="258">
        <v>72</v>
      </c>
      <c r="B113" s="259" t="s">
        <v>139</v>
      </c>
      <c r="C113" s="259" t="s">
        <v>951</v>
      </c>
      <c r="D113" s="258" t="s">
        <v>4</v>
      </c>
      <c r="E113" s="261">
        <v>224</v>
      </c>
      <c r="F113" s="258"/>
      <c r="G113" s="293">
        <f t="shared" si="2"/>
        <v>0</v>
      </c>
    </row>
    <row r="114" spans="1:8">
      <c r="A114" s="258">
        <v>73</v>
      </c>
      <c r="B114" s="259" t="s">
        <v>139</v>
      </c>
      <c r="C114" s="259" t="s">
        <v>1328</v>
      </c>
      <c r="D114" s="258" t="s">
        <v>9</v>
      </c>
      <c r="E114" s="261">
        <v>53.76</v>
      </c>
      <c r="F114" s="258"/>
      <c r="G114" s="293">
        <f t="shared" si="2"/>
        <v>0</v>
      </c>
    </row>
    <row r="115" spans="1:8">
      <c r="A115" s="258">
        <v>74</v>
      </c>
      <c r="B115" s="260" t="s">
        <v>139</v>
      </c>
      <c r="C115" s="259" t="s">
        <v>1329</v>
      </c>
      <c r="D115" s="258" t="s">
        <v>9</v>
      </c>
      <c r="E115" s="261">
        <v>17.920000000000002</v>
      </c>
      <c r="F115" s="258"/>
      <c r="G115" s="293">
        <f t="shared" si="2"/>
        <v>0</v>
      </c>
    </row>
    <row r="116" spans="1:8">
      <c r="A116" s="258">
        <v>75</v>
      </c>
      <c r="B116" s="259" t="s">
        <v>139</v>
      </c>
      <c r="C116" s="259" t="s">
        <v>952</v>
      </c>
      <c r="D116" s="258" t="s">
        <v>4</v>
      </c>
      <c r="E116" s="261">
        <v>827</v>
      </c>
      <c r="F116" s="258"/>
      <c r="G116" s="293">
        <f t="shared" si="2"/>
        <v>0</v>
      </c>
    </row>
    <row r="117" spans="1:8">
      <c r="A117" s="258">
        <v>76</v>
      </c>
      <c r="B117" s="259" t="s">
        <v>139</v>
      </c>
      <c r="C117" s="259" t="s">
        <v>953</v>
      </c>
      <c r="D117" s="258" t="s">
        <v>4</v>
      </c>
      <c r="E117" s="261">
        <v>22</v>
      </c>
      <c r="F117" s="258"/>
      <c r="G117" s="293">
        <f t="shared" si="2"/>
        <v>0</v>
      </c>
    </row>
    <row r="118" spans="1:8" ht="30">
      <c r="A118" s="258">
        <v>77</v>
      </c>
      <c r="B118" s="259" t="s">
        <v>139</v>
      </c>
      <c r="C118" s="259" t="s">
        <v>954</v>
      </c>
      <c r="D118" s="258" t="s">
        <v>4</v>
      </c>
      <c r="E118" s="261">
        <f>4*24</f>
        <v>96</v>
      </c>
      <c r="F118" s="258"/>
      <c r="G118" s="293">
        <f t="shared" si="2"/>
        <v>0</v>
      </c>
    </row>
    <row r="119" spans="1:8" ht="62.25" customHeight="1">
      <c r="A119" s="258">
        <v>78</v>
      </c>
      <c r="B119" s="259" t="s">
        <v>139</v>
      </c>
      <c r="C119" s="259" t="s">
        <v>955</v>
      </c>
      <c r="D119" s="258" t="s">
        <v>4</v>
      </c>
      <c r="E119" s="261">
        <v>580</v>
      </c>
      <c r="F119" s="258"/>
      <c r="G119" s="293">
        <f t="shared" si="2"/>
        <v>0</v>
      </c>
    </row>
    <row r="120" spans="1:8" ht="30">
      <c r="A120" s="258">
        <v>79</v>
      </c>
      <c r="B120" s="259" t="s">
        <v>139</v>
      </c>
      <c r="C120" s="259" t="s">
        <v>956</v>
      </c>
      <c r="D120" s="258" t="s">
        <v>4</v>
      </c>
      <c r="E120" s="261">
        <v>47</v>
      </c>
      <c r="F120" s="258"/>
      <c r="G120" s="293">
        <f t="shared" si="2"/>
        <v>0</v>
      </c>
    </row>
    <row r="121" spans="1:8" ht="44.25" customHeight="1">
      <c r="A121" s="258">
        <v>80</v>
      </c>
      <c r="B121" s="259" t="s">
        <v>139</v>
      </c>
      <c r="C121" s="259" t="s">
        <v>957</v>
      </c>
      <c r="D121" s="258" t="s">
        <v>4</v>
      </c>
      <c r="E121" s="261">
        <f>4*30</f>
        <v>120</v>
      </c>
      <c r="F121" s="258"/>
      <c r="G121" s="293">
        <f t="shared" si="2"/>
        <v>0</v>
      </c>
    </row>
    <row r="122" spans="1:8" ht="32.25" customHeight="1">
      <c r="A122" s="258">
        <v>81</v>
      </c>
      <c r="B122" s="259" t="s">
        <v>139</v>
      </c>
      <c r="C122" s="259" t="s">
        <v>958</v>
      </c>
      <c r="D122" s="258" t="s">
        <v>4</v>
      </c>
      <c r="E122" s="261">
        <v>134</v>
      </c>
      <c r="F122" s="258"/>
      <c r="G122" s="293">
        <f t="shared" si="2"/>
        <v>0</v>
      </c>
    </row>
    <row r="123" spans="1:8">
      <c r="A123" s="258">
        <v>82</v>
      </c>
      <c r="B123" s="259" t="s">
        <v>139</v>
      </c>
      <c r="C123" s="259" t="s">
        <v>959</v>
      </c>
      <c r="D123" s="258" t="s">
        <v>26</v>
      </c>
      <c r="E123" s="261">
        <v>4</v>
      </c>
      <c r="F123" s="258"/>
      <c r="G123" s="293">
        <f t="shared" si="2"/>
        <v>0</v>
      </c>
    </row>
    <row r="124" spans="1:8" ht="30">
      <c r="A124" s="258">
        <v>83</v>
      </c>
      <c r="B124" s="259" t="s">
        <v>139</v>
      </c>
      <c r="C124" s="259" t="s">
        <v>960</v>
      </c>
      <c r="D124" s="258" t="s">
        <v>26</v>
      </c>
      <c r="E124" s="261">
        <v>4</v>
      </c>
      <c r="F124" s="258"/>
      <c r="G124" s="293">
        <f t="shared" si="2"/>
        <v>0</v>
      </c>
    </row>
    <row r="125" spans="1:8" ht="30">
      <c r="A125" s="276"/>
      <c r="B125" s="277"/>
      <c r="C125" s="277" t="s">
        <v>1335</v>
      </c>
      <c r="D125" s="276"/>
      <c r="E125" s="278"/>
      <c r="F125" s="276"/>
      <c r="G125" s="278">
        <f>SUM(G34:G124)</f>
        <v>0</v>
      </c>
    </row>
    <row r="126" spans="1:8" s="242" customFormat="1">
      <c r="A126" s="253" t="s">
        <v>116</v>
      </c>
      <c r="B126" s="537" t="s">
        <v>153</v>
      </c>
      <c r="C126" s="537"/>
      <c r="D126" s="254"/>
      <c r="E126" s="255"/>
      <c r="F126" s="254"/>
      <c r="G126" s="292"/>
      <c r="H126" s="257"/>
    </row>
    <row r="127" spans="1:8">
      <c r="A127" s="258">
        <v>84</v>
      </c>
      <c r="B127" s="259" t="s">
        <v>139</v>
      </c>
      <c r="C127" s="259" t="s">
        <v>1330</v>
      </c>
      <c r="D127" s="258" t="s">
        <v>9</v>
      </c>
      <c r="E127" s="261">
        <v>1.6</v>
      </c>
      <c r="F127" s="258"/>
      <c r="G127" s="293">
        <f t="shared" ref="G127:G134" si="3">ROUND(E127*F127,2)</f>
        <v>0</v>
      </c>
    </row>
    <row r="128" spans="1:8" ht="27.75" customHeight="1">
      <c r="A128" s="258">
        <v>85</v>
      </c>
      <c r="B128" s="259" t="s">
        <v>139</v>
      </c>
      <c r="C128" s="259" t="s">
        <v>961</v>
      </c>
      <c r="D128" s="258" t="s">
        <v>4</v>
      </c>
      <c r="E128" s="261">
        <v>5</v>
      </c>
      <c r="F128" s="258"/>
      <c r="G128" s="293">
        <f t="shared" si="3"/>
        <v>0</v>
      </c>
    </row>
    <row r="129" spans="1:8">
      <c r="A129" s="258">
        <v>86</v>
      </c>
      <c r="B129" s="259" t="s">
        <v>139</v>
      </c>
      <c r="C129" s="259" t="s">
        <v>1331</v>
      </c>
      <c r="D129" s="258" t="s">
        <v>9</v>
      </c>
      <c r="E129" s="261">
        <v>1.2</v>
      </c>
      <c r="F129" s="258"/>
      <c r="G129" s="293">
        <f t="shared" si="3"/>
        <v>0</v>
      </c>
    </row>
    <row r="130" spans="1:8">
      <c r="A130" s="258">
        <v>87</v>
      </c>
      <c r="B130" s="259" t="s">
        <v>139</v>
      </c>
      <c r="C130" s="259" t="s">
        <v>1332</v>
      </c>
      <c r="D130" s="258" t="s">
        <v>9</v>
      </c>
      <c r="E130" s="261">
        <v>0.4</v>
      </c>
      <c r="F130" s="258"/>
      <c r="G130" s="293">
        <f t="shared" si="3"/>
        <v>0</v>
      </c>
    </row>
    <row r="131" spans="1:8">
      <c r="A131" s="258">
        <v>88</v>
      </c>
      <c r="B131" s="259" t="s">
        <v>139</v>
      </c>
      <c r="C131" s="259" t="s">
        <v>962</v>
      </c>
      <c r="D131" s="258" t="s">
        <v>4</v>
      </c>
      <c r="E131" s="261">
        <v>5</v>
      </c>
      <c r="F131" s="258"/>
      <c r="G131" s="293">
        <f t="shared" si="3"/>
        <v>0</v>
      </c>
    </row>
    <row r="132" spans="1:8" ht="30">
      <c r="A132" s="258">
        <v>89</v>
      </c>
      <c r="B132" s="259" t="s">
        <v>139</v>
      </c>
      <c r="C132" s="259" t="s">
        <v>963</v>
      </c>
      <c r="D132" s="258" t="s">
        <v>4</v>
      </c>
      <c r="E132" s="261">
        <v>6</v>
      </c>
      <c r="F132" s="258"/>
      <c r="G132" s="293">
        <f t="shared" si="3"/>
        <v>0</v>
      </c>
    </row>
    <row r="133" spans="1:8" ht="30">
      <c r="A133" s="258">
        <v>90</v>
      </c>
      <c r="B133" s="259" t="s">
        <v>139</v>
      </c>
      <c r="C133" s="259" t="s">
        <v>964</v>
      </c>
      <c r="D133" s="258" t="s">
        <v>4</v>
      </c>
      <c r="E133" s="261">
        <v>6</v>
      </c>
      <c r="F133" s="258"/>
      <c r="G133" s="293">
        <f t="shared" si="3"/>
        <v>0</v>
      </c>
    </row>
    <row r="134" spans="1:8" ht="30">
      <c r="A134" s="258">
        <v>91</v>
      </c>
      <c r="B134" s="259" t="s">
        <v>139</v>
      </c>
      <c r="C134" s="259" t="s">
        <v>965</v>
      </c>
      <c r="D134" s="258" t="s">
        <v>3</v>
      </c>
      <c r="E134" s="261">
        <v>4</v>
      </c>
      <c r="F134" s="258"/>
      <c r="G134" s="293">
        <f t="shared" si="3"/>
        <v>0</v>
      </c>
    </row>
    <row r="135" spans="1:8">
      <c r="A135" s="276"/>
      <c r="B135" s="277"/>
      <c r="C135" s="277" t="s">
        <v>1336</v>
      </c>
      <c r="D135" s="276"/>
      <c r="E135" s="278"/>
      <c r="F135" s="276"/>
      <c r="G135" s="278">
        <f>SUM(G127:G134)</f>
        <v>0</v>
      </c>
    </row>
    <row r="136" spans="1:8" s="242" customFormat="1">
      <c r="A136" s="253" t="s">
        <v>193</v>
      </c>
      <c r="B136" s="538" t="s">
        <v>966</v>
      </c>
      <c r="C136" s="538"/>
      <c r="D136" s="254"/>
      <c r="E136" s="255"/>
      <c r="F136" s="254"/>
      <c r="G136" s="292"/>
      <c r="H136" s="257"/>
    </row>
    <row r="137" spans="1:8" s="242" customFormat="1" ht="30">
      <c r="A137" s="258">
        <v>92</v>
      </c>
      <c r="B137" s="259" t="s">
        <v>139</v>
      </c>
      <c r="C137" s="259" t="s">
        <v>148</v>
      </c>
      <c r="D137" s="258" t="s">
        <v>26</v>
      </c>
      <c r="E137" s="261">
        <v>11</v>
      </c>
      <c r="F137" s="258"/>
      <c r="G137" s="293">
        <f t="shared" ref="G137:G139" si="4">ROUND(E137*F137,2)</f>
        <v>0</v>
      </c>
      <c r="H137" s="257"/>
    </row>
    <row r="138" spans="1:8" s="242" customFormat="1" ht="30">
      <c r="A138" s="258">
        <v>93</v>
      </c>
      <c r="B138" s="259" t="s">
        <v>139</v>
      </c>
      <c r="C138" s="259" t="s">
        <v>149</v>
      </c>
      <c r="D138" s="258" t="s">
        <v>26</v>
      </c>
      <c r="E138" s="261">
        <v>7</v>
      </c>
      <c r="F138" s="258"/>
      <c r="G138" s="293">
        <f t="shared" si="4"/>
        <v>0</v>
      </c>
      <c r="H138" s="257"/>
    </row>
    <row r="139" spans="1:8" s="242" customFormat="1" ht="45">
      <c r="A139" s="258">
        <v>94</v>
      </c>
      <c r="B139" s="259" t="s">
        <v>139</v>
      </c>
      <c r="C139" s="259" t="s">
        <v>967</v>
      </c>
      <c r="D139" s="258" t="s">
        <v>26</v>
      </c>
      <c r="E139" s="261">
        <v>2</v>
      </c>
      <c r="F139" s="258"/>
      <c r="G139" s="293">
        <f t="shared" si="4"/>
        <v>0</v>
      </c>
      <c r="H139" s="257"/>
    </row>
    <row r="140" spans="1:8" s="242" customFormat="1">
      <c r="A140" s="276"/>
      <c r="B140" s="277"/>
      <c r="C140" s="277" t="s">
        <v>1337</v>
      </c>
      <c r="D140" s="276"/>
      <c r="E140" s="278"/>
      <c r="F140" s="276"/>
      <c r="G140" s="278">
        <f>SUM(G137:G139)</f>
        <v>0</v>
      </c>
      <c r="H140" s="257"/>
    </row>
    <row r="141" spans="1:8" s="242" customFormat="1">
      <c r="A141" s="253" t="s">
        <v>365</v>
      </c>
      <c r="B141" s="538" t="s">
        <v>968</v>
      </c>
      <c r="C141" s="538"/>
      <c r="D141" s="254"/>
      <c r="E141" s="255"/>
      <c r="F141" s="254"/>
      <c r="G141" s="292"/>
      <c r="H141" s="257"/>
    </row>
    <row r="142" spans="1:8">
      <c r="A142" s="258">
        <f>A139+1</f>
        <v>95</v>
      </c>
      <c r="B142" s="266" t="s">
        <v>139</v>
      </c>
      <c r="C142" s="266" t="s">
        <v>969</v>
      </c>
      <c r="D142" s="267" t="s">
        <v>26</v>
      </c>
      <c r="E142" s="268">
        <v>5</v>
      </c>
      <c r="F142" s="267"/>
      <c r="G142" s="293">
        <f t="shared" ref="G142:G149" si="5">ROUND(E142*F142,2)</f>
        <v>0</v>
      </c>
    </row>
    <row r="143" spans="1:8">
      <c r="A143" s="258">
        <f>A142+1</f>
        <v>96</v>
      </c>
      <c r="B143" s="266" t="s">
        <v>139</v>
      </c>
      <c r="C143" s="266" t="s">
        <v>970</v>
      </c>
      <c r="D143" s="267" t="s">
        <v>26</v>
      </c>
      <c r="E143" s="268">
        <v>5</v>
      </c>
      <c r="F143" s="267"/>
      <c r="G143" s="293">
        <f t="shared" si="5"/>
        <v>0</v>
      </c>
    </row>
    <row r="144" spans="1:8">
      <c r="A144" s="258">
        <f t="shared" ref="A144:A149" si="6">A143+1</f>
        <v>97</v>
      </c>
      <c r="B144" s="266" t="s">
        <v>139</v>
      </c>
      <c r="C144" s="266" t="s">
        <v>971</v>
      </c>
      <c r="D144" s="267" t="s">
        <v>26</v>
      </c>
      <c r="E144" s="268">
        <v>7</v>
      </c>
      <c r="F144" s="267"/>
      <c r="G144" s="293">
        <f t="shared" si="5"/>
        <v>0</v>
      </c>
    </row>
    <row r="145" spans="1:7" ht="30">
      <c r="A145" s="258">
        <f t="shared" si="6"/>
        <v>98</v>
      </c>
      <c r="B145" s="259" t="s">
        <v>139</v>
      </c>
      <c r="C145" s="259" t="s">
        <v>972</v>
      </c>
      <c r="D145" s="258" t="s">
        <v>132</v>
      </c>
      <c r="E145" s="261">
        <f>4*20</f>
        <v>80</v>
      </c>
      <c r="F145" s="258"/>
      <c r="G145" s="293">
        <f t="shared" si="5"/>
        <v>0</v>
      </c>
    </row>
    <row r="146" spans="1:7" ht="30">
      <c r="A146" s="258">
        <f t="shared" si="6"/>
        <v>99</v>
      </c>
      <c r="B146" s="259" t="s">
        <v>139</v>
      </c>
      <c r="C146" s="259" t="s">
        <v>973</v>
      </c>
      <c r="D146" s="258" t="s">
        <v>132</v>
      </c>
      <c r="E146" s="261">
        <v>4</v>
      </c>
      <c r="F146" s="258"/>
      <c r="G146" s="293">
        <f t="shared" si="5"/>
        <v>0</v>
      </c>
    </row>
    <row r="147" spans="1:7">
      <c r="A147" s="258">
        <f t="shared" si="6"/>
        <v>100</v>
      </c>
      <c r="B147" s="259" t="s">
        <v>139</v>
      </c>
      <c r="C147" s="259" t="s">
        <v>974</v>
      </c>
      <c r="D147" s="258" t="s">
        <v>26</v>
      </c>
      <c r="E147" s="261">
        <v>2</v>
      </c>
      <c r="F147" s="258"/>
      <c r="G147" s="293">
        <f t="shared" si="5"/>
        <v>0</v>
      </c>
    </row>
    <row r="148" spans="1:7">
      <c r="A148" s="258">
        <f t="shared" si="6"/>
        <v>101</v>
      </c>
      <c r="B148" s="260" t="s">
        <v>139</v>
      </c>
      <c r="C148" s="259" t="s">
        <v>975</v>
      </c>
      <c r="D148" s="258" t="s">
        <v>26</v>
      </c>
      <c r="E148" s="261">
        <v>6</v>
      </c>
      <c r="F148" s="258"/>
      <c r="G148" s="293">
        <f t="shared" si="5"/>
        <v>0</v>
      </c>
    </row>
    <row r="149" spans="1:7">
      <c r="A149" s="258">
        <f t="shared" si="6"/>
        <v>102</v>
      </c>
      <c r="B149" s="259" t="s">
        <v>139</v>
      </c>
      <c r="C149" s="259" t="s">
        <v>976</v>
      </c>
      <c r="D149" s="258" t="s">
        <v>26</v>
      </c>
      <c r="E149" s="261">
        <v>1</v>
      </c>
      <c r="F149" s="258"/>
      <c r="G149" s="293">
        <f t="shared" si="5"/>
        <v>0</v>
      </c>
    </row>
    <row r="150" spans="1:7">
      <c r="A150" s="276"/>
      <c r="B150" s="277"/>
      <c r="C150" s="277" t="s">
        <v>1315</v>
      </c>
      <c r="D150" s="276"/>
      <c r="E150" s="278"/>
      <c r="F150" s="276"/>
      <c r="G150" s="278">
        <f>SUM(G142:G149)</f>
        <v>0</v>
      </c>
    </row>
    <row r="151" spans="1:7">
      <c r="A151" s="253" t="s">
        <v>218</v>
      </c>
      <c r="B151" s="539" t="s">
        <v>1316</v>
      </c>
      <c r="C151" s="540"/>
      <c r="D151" s="254"/>
      <c r="E151" s="255"/>
      <c r="F151" s="254"/>
      <c r="G151" s="292"/>
    </row>
    <row r="152" spans="1:7" ht="223.5" customHeight="1">
      <c r="A152" s="269" t="s">
        <v>1317</v>
      </c>
      <c r="B152" s="259" t="s">
        <v>139</v>
      </c>
      <c r="C152" s="281" t="s">
        <v>1333</v>
      </c>
      <c r="D152" s="270" t="s">
        <v>26</v>
      </c>
      <c r="E152" s="271">
        <v>1</v>
      </c>
      <c r="F152" s="270"/>
      <c r="G152" s="293">
        <f t="shared" ref="G152" si="7">ROUND(E152*F152,2)</f>
        <v>0</v>
      </c>
    </row>
    <row r="153" spans="1:7" ht="30">
      <c r="A153" s="276"/>
      <c r="B153" s="277"/>
      <c r="C153" s="277" t="s">
        <v>1338</v>
      </c>
      <c r="D153" s="276"/>
      <c r="E153" s="278"/>
      <c r="F153" s="276"/>
      <c r="G153" s="278">
        <f>G152</f>
        <v>0</v>
      </c>
    </row>
    <row r="154" spans="1:7">
      <c r="A154" s="90"/>
      <c r="B154" s="91"/>
      <c r="C154" s="92" t="s">
        <v>1274</v>
      </c>
      <c r="D154" s="90"/>
      <c r="E154" s="93"/>
      <c r="F154" s="90"/>
      <c r="G154" s="296">
        <f>G153+G150+G140+G135+G125+G32</f>
        <v>0</v>
      </c>
    </row>
  </sheetData>
  <mergeCells count="49">
    <mergeCell ref="A1:E1"/>
    <mergeCell ref="A2:E2"/>
    <mergeCell ref="B6:C6"/>
    <mergeCell ref="B7:C7"/>
    <mergeCell ref="B33:C33"/>
    <mergeCell ref="B34:C34"/>
    <mergeCell ref="B62:C62"/>
    <mergeCell ref="D63:D77"/>
    <mergeCell ref="E63:E77"/>
    <mergeCell ref="A78:A81"/>
    <mergeCell ref="B78:B81"/>
    <mergeCell ref="D78:D81"/>
    <mergeCell ref="E78:E81"/>
    <mergeCell ref="A63:A77"/>
    <mergeCell ref="B63:B77"/>
    <mergeCell ref="A95:A100"/>
    <mergeCell ref="B95:B100"/>
    <mergeCell ref="D95:D100"/>
    <mergeCell ref="E95:E100"/>
    <mergeCell ref="A83:A84"/>
    <mergeCell ref="B83:B84"/>
    <mergeCell ref="D83:D84"/>
    <mergeCell ref="E83:E84"/>
    <mergeCell ref="A85:A89"/>
    <mergeCell ref="B85:B89"/>
    <mergeCell ref="D85:D89"/>
    <mergeCell ref="E85:E89"/>
    <mergeCell ref="A90:A91"/>
    <mergeCell ref="B90:B91"/>
    <mergeCell ref="D90:D91"/>
    <mergeCell ref="E90:E91"/>
    <mergeCell ref="B94:C94"/>
    <mergeCell ref="B101:C101"/>
    <mergeCell ref="B126:C126"/>
    <mergeCell ref="B136:C136"/>
    <mergeCell ref="B141:C141"/>
    <mergeCell ref="B151:C151"/>
    <mergeCell ref="G90:G91"/>
    <mergeCell ref="F95:F100"/>
    <mergeCell ref="G95:G100"/>
    <mergeCell ref="G63:G77"/>
    <mergeCell ref="F78:F81"/>
    <mergeCell ref="G78:G81"/>
    <mergeCell ref="F83:F84"/>
    <mergeCell ref="G83:G84"/>
    <mergeCell ref="F85:F89"/>
    <mergeCell ref="G85:G89"/>
    <mergeCell ref="F63:F77"/>
    <mergeCell ref="F90:F91"/>
  </mergeCells>
  <pageMargins left="0.70866141732283472" right="0.70866141732283472" top="0.74803149606299213" bottom="0.74803149606299213" header="0.31496062992125984" footer="0.31496062992125984"/>
  <pageSetup paperSize="9" scale="77" fitToHeight="0" orientation="portrait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H1629"/>
  <sheetViews>
    <sheetView view="pageBreakPreview" zoomScale="110" zoomScaleNormal="100" zoomScaleSheetLayoutView="110" workbookViewId="0">
      <selection activeCell="A5" sqref="A5:G681"/>
    </sheetView>
  </sheetViews>
  <sheetFormatPr defaultColWidth="3.5" defaultRowHeight="15"/>
  <cols>
    <col min="1" max="1" width="5.625" style="326" customWidth="1"/>
    <col min="2" max="2" width="9.125" style="327" customWidth="1"/>
    <col min="3" max="3" width="55.625" style="328" customWidth="1"/>
    <col min="4" max="4" width="9.625" style="329" customWidth="1"/>
    <col min="5" max="5" width="12.5" style="319" customWidth="1"/>
    <col min="6" max="6" width="8.125" style="302" customWidth="1"/>
    <col min="7" max="7" width="9.125" style="302" customWidth="1"/>
    <col min="8" max="8" width="3.5" style="302"/>
    <col min="9" max="16384" width="3.5" style="17"/>
  </cols>
  <sheetData>
    <row r="1" spans="1:8" s="18" customFormat="1" ht="15.75">
      <c r="A1" s="304"/>
      <c r="B1" s="304"/>
      <c r="C1" s="305"/>
      <c r="D1" s="306"/>
      <c r="E1" s="307"/>
      <c r="F1" s="303"/>
      <c r="G1" s="303"/>
      <c r="H1" s="303"/>
    </row>
    <row r="2" spans="1:8" s="18" customFormat="1" ht="15.75">
      <c r="A2" s="511" t="s">
        <v>1339</v>
      </c>
      <c r="B2" s="511"/>
      <c r="C2" s="511"/>
      <c r="D2" s="511"/>
      <c r="E2" s="511"/>
      <c r="F2" s="303"/>
      <c r="G2" s="303"/>
      <c r="H2" s="303"/>
    </row>
    <row r="3" spans="1:8">
      <c r="A3" s="558" t="s">
        <v>1176</v>
      </c>
      <c r="B3" s="558"/>
      <c r="C3" s="558"/>
      <c r="D3" s="558"/>
      <c r="E3" s="558"/>
    </row>
    <row r="4" spans="1:8">
      <c r="A4" s="308"/>
      <c r="B4" s="309"/>
      <c r="C4" s="310"/>
      <c r="D4" s="311"/>
      <c r="E4" s="312"/>
    </row>
    <row r="5" spans="1:8" s="19" customFormat="1" ht="15" customHeight="1">
      <c r="A5" s="314" t="s">
        <v>12</v>
      </c>
      <c r="B5" s="314" t="s">
        <v>13</v>
      </c>
      <c r="C5" s="316" t="s">
        <v>14</v>
      </c>
      <c r="D5" s="65" t="s">
        <v>15</v>
      </c>
      <c r="E5" s="65" t="s">
        <v>0</v>
      </c>
      <c r="F5" s="65" t="s">
        <v>1232</v>
      </c>
      <c r="G5" s="65" t="s">
        <v>1233</v>
      </c>
      <c r="H5" s="313"/>
    </row>
    <row r="6" spans="1:8" s="19" customFormat="1">
      <c r="A6" s="314">
        <v>1</v>
      </c>
      <c r="B6" s="314">
        <v>2</v>
      </c>
      <c r="C6" s="316">
        <v>3</v>
      </c>
      <c r="D6" s="249">
        <v>4</v>
      </c>
      <c r="E6" s="249">
        <v>5</v>
      </c>
      <c r="F6" s="65">
        <v>6</v>
      </c>
      <c r="G6" s="65">
        <v>7</v>
      </c>
      <c r="H6" s="313"/>
    </row>
    <row r="7" spans="1:8" s="19" customFormat="1" ht="15" customHeight="1">
      <c r="A7" s="360" t="s">
        <v>16</v>
      </c>
      <c r="B7" s="559" t="s">
        <v>154</v>
      </c>
      <c r="C7" s="559"/>
      <c r="D7" s="361"/>
      <c r="E7" s="362"/>
      <c r="F7" s="363"/>
      <c r="G7" s="363"/>
      <c r="H7" s="313"/>
    </row>
    <row r="8" spans="1:8" s="20" customFormat="1" ht="14.25" customHeight="1">
      <c r="A8" s="314" t="s">
        <v>1</v>
      </c>
      <c r="B8" s="556" t="s">
        <v>155</v>
      </c>
      <c r="C8" s="557"/>
      <c r="D8" s="314"/>
      <c r="E8" s="331"/>
      <c r="F8" s="334"/>
      <c r="G8" s="334"/>
      <c r="H8" s="303"/>
    </row>
    <row r="9" spans="1:8" s="20" customFormat="1" ht="30">
      <c r="A9" s="74">
        <v>1</v>
      </c>
      <c r="B9" s="74" t="s">
        <v>156</v>
      </c>
      <c r="C9" s="317" t="s">
        <v>672</v>
      </c>
      <c r="D9" s="318" t="s">
        <v>11</v>
      </c>
      <c r="E9" s="332">
        <f>21+68+18</f>
        <v>107</v>
      </c>
      <c r="F9" s="334"/>
      <c r="G9" s="69">
        <f t="shared" ref="G9:G72" si="0">ROUND(E9*F9,2)</f>
        <v>0</v>
      </c>
      <c r="H9" s="303"/>
    </row>
    <row r="10" spans="1:8" s="20" customFormat="1" ht="30">
      <c r="A10" s="74">
        <f>A9+1</f>
        <v>2</v>
      </c>
      <c r="B10" s="74" t="s">
        <v>156</v>
      </c>
      <c r="C10" s="317" t="s">
        <v>673</v>
      </c>
      <c r="D10" s="318" t="s">
        <v>11</v>
      </c>
      <c r="E10" s="332">
        <v>12</v>
      </c>
      <c r="F10" s="334"/>
      <c r="G10" s="69">
        <f t="shared" si="0"/>
        <v>0</v>
      </c>
      <c r="H10" s="303"/>
    </row>
    <row r="11" spans="1:8" s="20" customFormat="1" ht="30">
      <c r="A11" s="74">
        <f t="shared" ref="A11:A27" si="1">A10+1</f>
        <v>3</v>
      </c>
      <c r="B11" s="74" t="s">
        <v>156</v>
      </c>
      <c r="C11" s="317" t="s">
        <v>674</v>
      </c>
      <c r="D11" s="318" t="s">
        <v>11</v>
      </c>
      <c r="E11" s="332">
        <v>5.5</v>
      </c>
      <c r="F11" s="334"/>
      <c r="G11" s="69">
        <f t="shared" si="0"/>
        <v>0</v>
      </c>
      <c r="H11" s="303"/>
    </row>
    <row r="12" spans="1:8" ht="30">
      <c r="A12" s="74">
        <f t="shared" si="1"/>
        <v>4</v>
      </c>
      <c r="B12" s="74" t="s">
        <v>156</v>
      </c>
      <c r="C12" s="317" t="s">
        <v>675</v>
      </c>
      <c r="D12" s="318" t="s">
        <v>11</v>
      </c>
      <c r="E12" s="332">
        <v>33.5</v>
      </c>
      <c r="F12" s="327"/>
      <c r="G12" s="69">
        <f t="shared" si="0"/>
        <v>0</v>
      </c>
    </row>
    <row r="13" spans="1:8" ht="30">
      <c r="A13" s="74">
        <f t="shared" si="1"/>
        <v>5</v>
      </c>
      <c r="B13" s="74" t="s">
        <v>156</v>
      </c>
      <c r="C13" s="317" t="s">
        <v>676</v>
      </c>
      <c r="D13" s="318" t="s">
        <v>11</v>
      </c>
      <c r="E13" s="332">
        <v>44</v>
      </c>
      <c r="F13" s="327"/>
      <c r="G13" s="69">
        <f t="shared" si="0"/>
        <v>0</v>
      </c>
    </row>
    <row r="14" spans="1:8" ht="30">
      <c r="A14" s="74">
        <f t="shared" si="1"/>
        <v>6</v>
      </c>
      <c r="B14" s="74" t="s">
        <v>156</v>
      </c>
      <c r="C14" s="317" t="s">
        <v>677</v>
      </c>
      <c r="D14" s="318" t="s">
        <v>11</v>
      </c>
      <c r="E14" s="332">
        <v>101</v>
      </c>
      <c r="F14" s="327"/>
      <c r="G14" s="69">
        <f t="shared" si="0"/>
        <v>0</v>
      </c>
    </row>
    <row r="15" spans="1:8" ht="30">
      <c r="A15" s="74">
        <f t="shared" si="1"/>
        <v>7</v>
      </c>
      <c r="B15" s="74" t="s">
        <v>156</v>
      </c>
      <c r="C15" s="317" t="s">
        <v>591</v>
      </c>
      <c r="D15" s="318" t="s">
        <v>11</v>
      </c>
      <c r="E15" s="332">
        <v>22</v>
      </c>
      <c r="F15" s="327"/>
      <c r="G15" s="69">
        <f t="shared" si="0"/>
        <v>0</v>
      </c>
    </row>
    <row r="16" spans="1:8" ht="30">
      <c r="A16" s="74">
        <f t="shared" si="1"/>
        <v>8</v>
      </c>
      <c r="B16" s="74" t="s">
        <v>156</v>
      </c>
      <c r="C16" s="317" t="s">
        <v>678</v>
      </c>
      <c r="D16" s="318" t="s">
        <v>11</v>
      </c>
      <c r="E16" s="332">
        <v>7</v>
      </c>
      <c r="F16" s="327"/>
      <c r="G16" s="69">
        <f t="shared" si="0"/>
        <v>0</v>
      </c>
    </row>
    <row r="17" spans="1:8" ht="30">
      <c r="A17" s="74">
        <f t="shared" si="1"/>
        <v>9</v>
      </c>
      <c r="B17" s="74" t="s">
        <v>156</v>
      </c>
      <c r="C17" s="317" t="s">
        <v>157</v>
      </c>
      <c r="D17" s="318" t="s">
        <v>158</v>
      </c>
      <c r="E17" s="332">
        <v>17</v>
      </c>
      <c r="F17" s="327"/>
      <c r="G17" s="69">
        <f t="shared" si="0"/>
        <v>0</v>
      </c>
    </row>
    <row r="18" spans="1:8" ht="30">
      <c r="A18" s="74">
        <f t="shared" si="1"/>
        <v>10</v>
      </c>
      <c r="B18" s="74" t="s">
        <v>156</v>
      </c>
      <c r="C18" s="317" t="s">
        <v>679</v>
      </c>
      <c r="D18" s="318" t="s">
        <v>11</v>
      </c>
      <c r="E18" s="332">
        <v>21</v>
      </c>
      <c r="F18" s="327"/>
      <c r="G18" s="69">
        <f t="shared" si="0"/>
        <v>0</v>
      </c>
    </row>
    <row r="19" spans="1:8" ht="30">
      <c r="A19" s="74">
        <f t="shared" si="1"/>
        <v>11</v>
      </c>
      <c r="B19" s="74" t="s">
        <v>156</v>
      </c>
      <c r="C19" s="317" t="s">
        <v>680</v>
      </c>
      <c r="D19" s="318" t="s">
        <v>26</v>
      </c>
      <c r="E19" s="332">
        <v>3</v>
      </c>
      <c r="F19" s="327"/>
      <c r="G19" s="69">
        <f t="shared" si="0"/>
        <v>0</v>
      </c>
    </row>
    <row r="20" spans="1:8" ht="30">
      <c r="A20" s="74">
        <f t="shared" si="1"/>
        <v>12</v>
      </c>
      <c r="B20" s="74" t="s">
        <v>156</v>
      </c>
      <c r="C20" s="317" t="s">
        <v>681</v>
      </c>
      <c r="D20" s="318" t="s">
        <v>26</v>
      </c>
      <c r="E20" s="332">
        <v>5</v>
      </c>
      <c r="F20" s="327"/>
      <c r="G20" s="69">
        <f t="shared" si="0"/>
        <v>0</v>
      </c>
    </row>
    <row r="21" spans="1:8" ht="30">
      <c r="A21" s="74">
        <f t="shared" si="1"/>
        <v>13</v>
      </c>
      <c r="B21" s="74" t="s">
        <v>156</v>
      </c>
      <c r="C21" s="317" t="s">
        <v>682</v>
      </c>
      <c r="D21" s="318" t="s">
        <v>26</v>
      </c>
      <c r="E21" s="332">
        <v>1</v>
      </c>
      <c r="F21" s="327"/>
      <c r="G21" s="69">
        <f t="shared" si="0"/>
        <v>0</v>
      </c>
    </row>
    <row r="22" spans="1:8" ht="30">
      <c r="A22" s="74">
        <f t="shared" si="1"/>
        <v>14</v>
      </c>
      <c r="B22" s="74" t="s">
        <v>156</v>
      </c>
      <c r="C22" s="317" t="s">
        <v>683</v>
      </c>
      <c r="D22" s="318" t="s">
        <v>26</v>
      </c>
      <c r="E22" s="332">
        <v>1</v>
      </c>
      <c r="F22" s="327"/>
      <c r="G22" s="69">
        <f t="shared" si="0"/>
        <v>0</v>
      </c>
    </row>
    <row r="23" spans="1:8" ht="30">
      <c r="A23" s="74">
        <f t="shared" si="1"/>
        <v>15</v>
      </c>
      <c r="B23" s="74" t="s">
        <v>156</v>
      </c>
      <c r="C23" s="317" t="s">
        <v>684</v>
      </c>
      <c r="D23" s="318" t="s">
        <v>11</v>
      </c>
      <c r="E23" s="332">
        <f>13+8+20+39+38+18+1.5+12.5+31+15+11.5</f>
        <v>207.5</v>
      </c>
      <c r="F23" s="327"/>
      <c r="G23" s="69">
        <f t="shared" si="0"/>
        <v>0</v>
      </c>
    </row>
    <row r="24" spans="1:8" ht="30">
      <c r="A24" s="74">
        <f t="shared" si="1"/>
        <v>16</v>
      </c>
      <c r="B24" s="74" t="s">
        <v>156</v>
      </c>
      <c r="C24" s="317" t="s">
        <v>685</v>
      </c>
      <c r="D24" s="318" t="s">
        <v>11</v>
      </c>
      <c r="E24" s="332">
        <v>15</v>
      </c>
      <c r="F24" s="327"/>
      <c r="G24" s="69">
        <f t="shared" si="0"/>
        <v>0</v>
      </c>
    </row>
    <row r="25" spans="1:8" s="20" customFormat="1" ht="30">
      <c r="A25" s="74">
        <f t="shared" si="1"/>
        <v>17</v>
      </c>
      <c r="B25" s="74" t="s">
        <v>156</v>
      </c>
      <c r="C25" s="317" t="s">
        <v>160</v>
      </c>
      <c r="D25" s="318" t="s">
        <v>3</v>
      </c>
      <c r="E25" s="332">
        <v>12</v>
      </c>
      <c r="F25" s="334"/>
      <c r="G25" s="69">
        <f t="shared" si="0"/>
        <v>0</v>
      </c>
      <c r="H25" s="303"/>
    </row>
    <row r="26" spans="1:8" s="20" customFormat="1" ht="30">
      <c r="A26" s="74">
        <f t="shared" si="1"/>
        <v>18</v>
      </c>
      <c r="B26" s="74" t="s">
        <v>156</v>
      </c>
      <c r="C26" s="317" t="s">
        <v>161</v>
      </c>
      <c r="D26" s="318" t="s">
        <v>3</v>
      </c>
      <c r="E26" s="332">
        <v>12</v>
      </c>
      <c r="F26" s="334"/>
      <c r="G26" s="69">
        <f t="shared" si="0"/>
        <v>0</v>
      </c>
      <c r="H26" s="303"/>
    </row>
    <row r="27" spans="1:8" s="20" customFormat="1" ht="30">
      <c r="A27" s="74">
        <f t="shared" si="1"/>
        <v>19</v>
      </c>
      <c r="B27" s="74" t="s">
        <v>156</v>
      </c>
      <c r="C27" s="317" t="s">
        <v>162</v>
      </c>
      <c r="D27" s="318" t="s">
        <v>3</v>
      </c>
      <c r="E27" s="332">
        <v>12</v>
      </c>
      <c r="F27" s="334"/>
      <c r="G27" s="69">
        <f t="shared" si="0"/>
        <v>0</v>
      </c>
      <c r="H27" s="303"/>
    </row>
    <row r="28" spans="1:8" s="20" customFormat="1" ht="14.25" customHeight="1">
      <c r="A28" s="314" t="s">
        <v>107</v>
      </c>
      <c r="B28" s="556" t="s">
        <v>159</v>
      </c>
      <c r="C28" s="557"/>
      <c r="D28" s="314"/>
      <c r="E28" s="331"/>
      <c r="F28" s="334"/>
      <c r="G28" s="69"/>
      <c r="H28" s="303"/>
    </row>
    <row r="29" spans="1:8" ht="30">
      <c r="A29" s="74">
        <f>A27+1</f>
        <v>20</v>
      </c>
      <c r="B29" s="74" t="s">
        <v>156</v>
      </c>
      <c r="C29" s="317" t="s">
        <v>686</v>
      </c>
      <c r="D29" s="318" t="s">
        <v>11</v>
      </c>
      <c r="E29" s="333">
        <v>32</v>
      </c>
      <c r="F29" s="327"/>
      <c r="G29" s="69">
        <f t="shared" si="0"/>
        <v>0</v>
      </c>
    </row>
    <row r="30" spans="1:8" ht="30">
      <c r="A30" s="74">
        <f>A29+1</f>
        <v>21</v>
      </c>
      <c r="B30" s="74" t="s">
        <v>156</v>
      </c>
      <c r="C30" s="317" t="s">
        <v>160</v>
      </c>
      <c r="D30" s="318" t="s">
        <v>3</v>
      </c>
      <c r="E30" s="333">
        <v>4</v>
      </c>
      <c r="F30" s="327"/>
      <c r="G30" s="69">
        <f t="shared" si="0"/>
        <v>0</v>
      </c>
    </row>
    <row r="31" spans="1:8" ht="30">
      <c r="A31" s="74">
        <f t="shared" ref="A31:A32" si="2">A30+1</f>
        <v>22</v>
      </c>
      <c r="B31" s="74" t="s">
        <v>156</v>
      </c>
      <c r="C31" s="317" t="s">
        <v>161</v>
      </c>
      <c r="D31" s="318" t="s">
        <v>3</v>
      </c>
      <c r="E31" s="333">
        <v>3</v>
      </c>
      <c r="F31" s="327"/>
      <c r="G31" s="69">
        <f t="shared" si="0"/>
        <v>0</v>
      </c>
    </row>
    <row r="32" spans="1:8" ht="30">
      <c r="A32" s="74">
        <f t="shared" si="2"/>
        <v>23</v>
      </c>
      <c r="B32" s="74" t="s">
        <v>156</v>
      </c>
      <c r="C32" s="317" t="s">
        <v>162</v>
      </c>
      <c r="D32" s="318" t="s">
        <v>3</v>
      </c>
      <c r="E32" s="333">
        <v>3</v>
      </c>
      <c r="F32" s="327"/>
      <c r="G32" s="69">
        <f t="shared" si="0"/>
        <v>0</v>
      </c>
    </row>
    <row r="33" spans="1:8" s="20" customFormat="1" ht="14.25" customHeight="1">
      <c r="A33" s="314" t="s">
        <v>116</v>
      </c>
      <c r="B33" s="556" t="s">
        <v>592</v>
      </c>
      <c r="C33" s="557"/>
      <c r="D33" s="314"/>
      <c r="E33" s="331"/>
      <c r="F33" s="334"/>
      <c r="G33" s="69"/>
      <c r="H33" s="303"/>
    </row>
    <row r="34" spans="1:8" ht="30">
      <c r="A34" s="74">
        <f>A32+1</f>
        <v>24</v>
      </c>
      <c r="B34" s="74" t="s">
        <v>156</v>
      </c>
      <c r="C34" s="317" t="s">
        <v>687</v>
      </c>
      <c r="D34" s="318" t="s">
        <v>26</v>
      </c>
      <c r="E34" s="333">
        <v>1</v>
      </c>
      <c r="F34" s="327"/>
      <c r="G34" s="69">
        <f t="shared" si="0"/>
        <v>0</v>
      </c>
    </row>
    <row r="35" spans="1:8" ht="30">
      <c r="A35" s="74">
        <f>A34+1</f>
        <v>25</v>
      </c>
      <c r="B35" s="74" t="s">
        <v>156</v>
      </c>
      <c r="C35" s="317" t="s">
        <v>688</v>
      </c>
      <c r="D35" s="318" t="s">
        <v>11</v>
      </c>
      <c r="E35" s="333">
        <v>32</v>
      </c>
      <c r="F35" s="327"/>
      <c r="G35" s="69">
        <f t="shared" si="0"/>
        <v>0</v>
      </c>
    </row>
    <row r="36" spans="1:8" ht="30">
      <c r="A36" s="74">
        <f t="shared" ref="A36:A37" si="3">A35+1</f>
        <v>26</v>
      </c>
      <c r="B36" s="74" t="s">
        <v>156</v>
      </c>
      <c r="C36" s="317" t="s">
        <v>689</v>
      </c>
      <c r="D36" s="318" t="s">
        <v>158</v>
      </c>
      <c r="E36" s="333">
        <v>2</v>
      </c>
      <c r="F36" s="327"/>
      <c r="G36" s="69">
        <f t="shared" si="0"/>
        <v>0</v>
      </c>
    </row>
    <row r="37" spans="1:8" ht="30">
      <c r="A37" s="74">
        <f t="shared" si="3"/>
        <v>27</v>
      </c>
      <c r="B37" s="74" t="s">
        <v>156</v>
      </c>
      <c r="C37" s="317" t="s">
        <v>690</v>
      </c>
      <c r="D37" s="318" t="s">
        <v>11</v>
      </c>
      <c r="E37" s="333">
        <v>15</v>
      </c>
      <c r="F37" s="327"/>
      <c r="G37" s="69">
        <f t="shared" si="0"/>
        <v>0</v>
      </c>
    </row>
    <row r="38" spans="1:8" s="20" customFormat="1" ht="14.25" customHeight="1">
      <c r="A38" s="314" t="s">
        <v>116</v>
      </c>
      <c r="B38" s="556" t="s">
        <v>163</v>
      </c>
      <c r="C38" s="557"/>
      <c r="D38" s="314"/>
      <c r="E38" s="331"/>
      <c r="F38" s="334"/>
      <c r="G38" s="69"/>
      <c r="H38" s="303"/>
    </row>
    <row r="39" spans="1:8" ht="30">
      <c r="A39" s="74">
        <f>A37+1</f>
        <v>28</v>
      </c>
      <c r="B39" s="74" t="s">
        <v>156</v>
      </c>
      <c r="C39" s="317" t="s">
        <v>606</v>
      </c>
      <c r="D39" s="318" t="s">
        <v>11</v>
      </c>
      <c r="E39" s="333">
        <v>397</v>
      </c>
      <c r="F39" s="327"/>
      <c r="G39" s="69">
        <f t="shared" si="0"/>
        <v>0</v>
      </c>
    </row>
    <row r="40" spans="1:8" ht="30">
      <c r="A40" s="74">
        <f>A39+1</f>
        <v>29</v>
      </c>
      <c r="B40" s="74" t="s">
        <v>156</v>
      </c>
      <c r="C40" s="317" t="s">
        <v>607</v>
      </c>
      <c r="D40" s="318" t="s">
        <v>11</v>
      </c>
      <c r="E40" s="333">
        <v>500</v>
      </c>
      <c r="F40" s="327"/>
      <c r="G40" s="69">
        <f t="shared" si="0"/>
        <v>0</v>
      </c>
    </row>
    <row r="41" spans="1:8" ht="30">
      <c r="A41" s="74">
        <f t="shared" ref="A41:A76" si="4">A40+1</f>
        <v>30</v>
      </c>
      <c r="B41" s="74" t="s">
        <v>156</v>
      </c>
      <c r="C41" s="317" t="s">
        <v>608</v>
      </c>
      <c r="D41" s="318" t="s">
        <v>11</v>
      </c>
      <c r="E41" s="333">
        <v>220</v>
      </c>
      <c r="F41" s="327"/>
      <c r="G41" s="69">
        <f t="shared" si="0"/>
        <v>0</v>
      </c>
    </row>
    <row r="42" spans="1:8" s="20" customFormat="1" ht="30">
      <c r="A42" s="74">
        <f t="shared" si="4"/>
        <v>31</v>
      </c>
      <c r="B42" s="74" t="s">
        <v>156</v>
      </c>
      <c r="C42" s="317" t="s">
        <v>609</v>
      </c>
      <c r="D42" s="318" t="s">
        <v>11</v>
      </c>
      <c r="E42" s="333">
        <v>143</v>
      </c>
      <c r="F42" s="334"/>
      <c r="G42" s="69">
        <f t="shared" si="0"/>
        <v>0</v>
      </c>
      <c r="H42" s="303"/>
    </row>
    <row r="43" spans="1:8" s="20" customFormat="1" ht="30">
      <c r="A43" s="74">
        <f t="shared" si="4"/>
        <v>32</v>
      </c>
      <c r="B43" s="74" t="s">
        <v>156</v>
      </c>
      <c r="C43" s="317" t="s">
        <v>610</v>
      </c>
      <c r="D43" s="318" t="s">
        <v>11</v>
      </c>
      <c r="E43" s="333">
        <v>326</v>
      </c>
      <c r="F43" s="334"/>
      <c r="G43" s="69">
        <f t="shared" si="0"/>
        <v>0</v>
      </c>
      <c r="H43" s="303"/>
    </row>
    <row r="44" spans="1:8" ht="30">
      <c r="A44" s="74">
        <f t="shared" si="4"/>
        <v>33</v>
      </c>
      <c r="B44" s="74" t="s">
        <v>156</v>
      </c>
      <c r="C44" s="317" t="s">
        <v>611</v>
      </c>
      <c r="D44" s="318" t="s">
        <v>11</v>
      </c>
      <c r="E44" s="333">
        <v>259</v>
      </c>
      <c r="F44" s="327"/>
      <c r="G44" s="69">
        <f t="shared" si="0"/>
        <v>0</v>
      </c>
    </row>
    <row r="45" spans="1:8" ht="30">
      <c r="A45" s="74">
        <f t="shared" si="4"/>
        <v>34</v>
      </c>
      <c r="B45" s="74" t="s">
        <v>156</v>
      </c>
      <c r="C45" s="317" t="s">
        <v>612</v>
      </c>
      <c r="D45" s="318" t="s">
        <v>11</v>
      </c>
      <c r="E45" s="333">
        <v>57</v>
      </c>
      <c r="F45" s="327"/>
      <c r="G45" s="69">
        <f t="shared" si="0"/>
        <v>0</v>
      </c>
    </row>
    <row r="46" spans="1:8" ht="30">
      <c r="A46" s="74">
        <f t="shared" si="4"/>
        <v>35</v>
      </c>
      <c r="B46" s="74" t="s">
        <v>156</v>
      </c>
      <c r="C46" s="317" t="s">
        <v>613</v>
      </c>
      <c r="D46" s="318" t="s">
        <v>11</v>
      </c>
      <c r="E46" s="333">
        <v>942</v>
      </c>
      <c r="F46" s="327"/>
      <c r="G46" s="69">
        <f t="shared" si="0"/>
        <v>0</v>
      </c>
    </row>
    <row r="47" spans="1:8" ht="30">
      <c r="A47" s="74">
        <f t="shared" si="4"/>
        <v>36</v>
      </c>
      <c r="B47" s="74" t="s">
        <v>156</v>
      </c>
      <c r="C47" s="317" t="s">
        <v>691</v>
      </c>
      <c r="D47" s="318" t="s">
        <v>11</v>
      </c>
      <c r="E47" s="333">
        <v>2844</v>
      </c>
      <c r="F47" s="327"/>
      <c r="G47" s="69">
        <f t="shared" si="0"/>
        <v>0</v>
      </c>
    </row>
    <row r="48" spans="1:8" ht="45">
      <c r="A48" s="74">
        <f t="shared" si="4"/>
        <v>37</v>
      </c>
      <c r="B48" s="74" t="s">
        <v>156</v>
      </c>
      <c r="C48" s="317" t="s">
        <v>164</v>
      </c>
      <c r="D48" s="318" t="s">
        <v>165</v>
      </c>
      <c r="E48" s="333">
        <v>2</v>
      </c>
      <c r="F48" s="327"/>
      <c r="G48" s="69">
        <f t="shared" si="0"/>
        <v>0</v>
      </c>
    </row>
    <row r="49" spans="1:8" ht="45">
      <c r="A49" s="74">
        <f t="shared" si="4"/>
        <v>38</v>
      </c>
      <c r="B49" s="74" t="s">
        <v>156</v>
      </c>
      <c r="C49" s="317" t="s">
        <v>166</v>
      </c>
      <c r="D49" s="318" t="s">
        <v>165</v>
      </c>
      <c r="E49" s="333">
        <v>4</v>
      </c>
      <c r="F49" s="327"/>
      <c r="G49" s="69">
        <f t="shared" si="0"/>
        <v>0</v>
      </c>
    </row>
    <row r="50" spans="1:8" ht="45">
      <c r="A50" s="74">
        <f t="shared" si="4"/>
        <v>39</v>
      </c>
      <c r="B50" s="74" t="s">
        <v>156</v>
      </c>
      <c r="C50" s="317" t="s">
        <v>167</v>
      </c>
      <c r="D50" s="318" t="s">
        <v>165</v>
      </c>
      <c r="E50" s="333">
        <v>2</v>
      </c>
      <c r="F50" s="327"/>
      <c r="G50" s="69">
        <f t="shared" si="0"/>
        <v>0</v>
      </c>
    </row>
    <row r="51" spans="1:8" ht="45">
      <c r="A51" s="74">
        <f t="shared" si="4"/>
        <v>40</v>
      </c>
      <c r="B51" s="74" t="s">
        <v>156</v>
      </c>
      <c r="C51" s="317" t="s">
        <v>168</v>
      </c>
      <c r="D51" s="318" t="s">
        <v>165</v>
      </c>
      <c r="E51" s="333">
        <v>4</v>
      </c>
      <c r="F51" s="327"/>
      <c r="G51" s="69">
        <f t="shared" si="0"/>
        <v>0</v>
      </c>
    </row>
    <row r="52" spans="1:8" s="20" customFormat="1" ht="45">
      <c r="A52" s="74">
        <f t="shared" si="4"/>
        <v>41</v>
      </c>
      <c r="B52" s="74" t="s">
        <v>156</v>
      </c>
      <c r="C52" s="317" t="s">
        <v>169</v>
      </c>
      <c r="D52" s="318" t="s">
        <v>165</v>
      </c>
      <c r="E52" s="333">
        <v>4</v>
      </c>
      <c r="F52" s="334"/>
      <c r="G52" s="69">
        <f t="shared" si="0"/>
        <v>0</v>
      </c>
      <c r="H52" s="303"/>
    </row>
    <row r="53" spans="1:8" s="20" customFormat="1" ht="45">
      <c r="A53" s="74">
        <f t="shared" si="4"/>
        <v>42</v>
      </c>
      <c r="B53" s="74" t="s">
        <v>156</v>
      </c>
      <c r="C53" s="317" t="s">
        <v>170</v>
      </c>
      <c r="D53" s="318" t="s">
        <v>165</v>
      </c>
      <c r="E53" s="333">
        <v>2</v>
      </c>
      <c r="F53" s="334"/>
      <c r="G53" s="69">
        <f t="shared" si="0"/>
        <v>0</v>
      </c>
      <c r="H53" s="303"/>
    </row>
    <row r="54" spans="1:8" ht="45">
      <c r="A54" s="74">
        <f t="shared" si="4"/>
        <v>43</v>
      </c>
      <c r="B54" s="74" t="s">
        <v>156</v>
      </c>
      <c r="C54" s="317" t="s">
        <v>171</v>
      </c>
      <c r="D54" s="318" t="s">
        <v>165</v>
      </c>
      <c r="E54" s="333">
        <v>8</v>
      </c>
      <c r="F54" s="327"/>
      <c r="G54" s="69">
        <f t="shared" si="0"/>
        <v>0</v>
      </c>
    </row>
    <row r="55" spans="1:8" ht="30">
      <c r="A55" s="74">
        <f t="shared" si="4"/>
        <v>44</v>
      </c>
      <c r="B55" s="74" t="s">
        <v>156</v>
      </c>
      <c r="C55" s="317" t="s">
        <v>692</v>
      </c>
      <c r="D55" s="318" t="s">
        <v>11</v>
      </c>
      <c r="E55" s="333">
        <v>2442</v>
      </c>
      <c r="F55" s="327"/>
      <c r="G55" s="69">
        <f t="shared" si="0"/>
        <v>0</v>
      </c>
    </row>
    <row r="56" spans="1:8" ht="30">
      <c r="A56" s="74">
        <f t="shared" si="4"/>
        <v>45</v>
      </c>
      <c r="B56" s="74" t="s">
        <v>156</v>
      </c>
      <c r="C56" s="317" t="s">
        <v>172</v>
      </c>
      <c r="D56" s="318" t="s">
        <v>132</v>
      </c>
      <c r="E56" s="333">
        <v>1</v>
      </c>
      <c r="F56" s="327"/>
      <c r="G56" s="69">
        <f t="shared" si="0"/>
        <v>0</v>
      </c>
    </row>
    <row r="57" spans="1:8" ht="30">
      <c r="A57" s="74">
        <f t="shared" si="4"/>
        <v>46</v>
      </c>
      <c r="B57" s="74" t="s">
        <v>156</v>
      </c>
      <c r="C57" s="317" t="s">
        <v>173</v>
      </c>
      <c r="D57" s="318" t="s">
        <v>132</v>
      </c>
      <c r="E57" s="333">
        <v>1</v>
      </c>
      <c r="F57" s="327"/>
      <c r="G57" s="69">
        <f t="shared" si="0"/>
        <v>0</v>
      </c>
    </row>
    <row r="58" spans="1:8" ht="30">
      <c r="A58" s="74">
        <f t="shared" si="4"/>
        <v>47</v>
      </c>
      <c r="B58" s="74" t="s">
        <v>156</v>
      </c>
      <c r="C58" s="317" t="s">
        <v>174</v>
      </c>
      <c r="D58" s="318" t="s">
        <v>132</v>
      </c>
      <c r="E58" s="333">
        <v>1</v>
      </c>
      <c r="F58" s="327"/>
      <c r="G58" s="69">
        <f t="shared" si="0"/>
        <v>0</v>
      </c>
    </row>
    <row r="59" spans="1:8" ht="30">
      <c r="A59" s="74">
        <f t="shared" si="4"/>
        <v>48</v>
      </c>
      <c r="B59" s="74" t="s">
        <v>156</v>
      </c>
      <c r="C59" s="317" t="s">
        <v>175</v>
      </c>
      <c r="D59" s="318" t="s">
        <v>132</v>
      </c>
      <c r="E59" s="333">
        <v>2</v>
      </c>
      <c r="F59" s="327"/>
      <c r="G59" s="69">
        <f t="shared" si="0"/>
        <v>0</v>
      </c>
    </row>
    <row r="60" spans="1:8" ht="30">
      <c r="A60" s="74">
        <f t="shared" si="4"/>
        <v>49</v>
      </c>
      <c r="B60" s="74" t="s">
        <v>156</v>
      </c>
      <c r="C60" s="317" t="s">
        <v>176</v>
      </c>
      <c r="D60" s="318" t="s">
        <v>132</v>
      </c>
      <c r="E60" s="333">
        <v>2</v>
      </c>
      <c r="F60" s="327"/>
      <c r="G60" s="69">
        <f t="shared" si="0"/>
        <v>0</v>
      </c>
    </row>
    <row r="61" spans="1:8" ht="30">
      <c r="A61" s="74">
        <f t="shared" si="4"/>
        <v>50</v>
      </c>
      <c r="B61" s="74" t="s">
        <v>156</v>
      </c>
      <c r="C61" s="317" t="s">
        <v>177</v>
      </c>
      <c r="D61" s="318" t="s">
        <v>132</v>
      </c>
      <c r="E61" s="333">
        <v>2</v>
      </c>
      <c r="F61" s="327"/>
      <c r="G61" s="69">
        <f t="shared" si="0"/>
        <v>0</v>
      </c>
    </row>
    <row r="62" spans="1:8" s="20" customFormat="1" ht="30">
      <c r="A62" s="74">
        <f t="shared" si="4"/>
        <v>51</v>
      </c>
      <c r="B62" s="74" t="s">
        <v>156</v>
      </c>
      <c r="C62" s="317" t="s">
        <v>178</v>
      </c>
      <c r="D62" s="318" t="s">
        <v>132</v>
      </c>
      <c r="E62" s="333">
        <v>1</v>
      </c>
      <c r="F62" s="334"/>
      <c r="G62" s="69">
        <f t="shared" si="0"/>
        <v>0</v>
      </c>
      <c r="H62" s="303"/>
    </row>
    <row r="63" spans="1:8" s="20" customFormat="1" ht="30">
      <c r="A63" s="74">
        <f t="shared" si="4"/>
        <v>52</v>
      </c>
      <c r="B63" s="74" t="s">
        <v>156</v>
      </c>
      <c r="C63" s="317" t="s">
        <v>179</v>
      </c>
      <c r="D63" s="318" t="s">
        <v>132</v>
      </c>
      <c r="E63" s="333">
        <v>1</v>
      </c>
      <c r="F63" s="334"/>
      <c r="G63" s="69">
        <f t="shared" si="0"/>
        <v>0</v>
      </c>
      <c r="H63" s="303"/>
    </row>
    <row r="64" spans="1:8" ht="30">
      <c r="A64" s="74">
        <f t="shared" si="4"/>
        <v>53</v>
      </c>
      <c r="B64" s="74" t="s">
        <v>156</v>
      </c>
      <c r="C64" s="317" t="s">
        <v>180</v>
      </c>
      <c r="D64" s="318" t="s">
        <v>132</v>
      </c>
      <c r="E64" s="333">
        <v>1</v>
      </c>
      <c r="F64" s="327"/>
      <c r="G64" s="69">
        <f t="shared" si="0"/>
        <v>0</v>
      </c>
    </row>
    <row r="65" spans="1:8" ht="30">
      <c r="A65" s="74">
        <f t="shared" si="4"/>
        <v>54</v>
      </c>
      <c r="B65" s="74" t="s">
        <v>156</v>
      </c>
      <c r="C65" s="317" t="s">
        <v>181</v>
      </c>
      <c r="D65" s="318" t="s">
        <v>132</v>
      </c>
      <c r="E65" s="333">
        <v>2</v>
      </c>
      <c r="F65" s="327"/>
      <c r="G65" s="69">
        <f t="shared" si="0"/>
        <v>0</v>
      </c>
    </row>
    <row r="66" spans="1:8" ht="30">
      <c r="A66" s="74">
        <f t="shared" si="4"/>
        <v>55</v>
      </c>
      <c r="B66" s="74" t="s">
        <v>156</v>
      </c>
      <c r="C66" s="317" t="s">
        <v>182</v>
      </c>
      <c r="D66" s="318" t="s">
        <v>132</v>
      </c>
      <c r="E66" s="333">
        <v>2</v>
      </c>
      <c r="F66" s="327"/>
      <c r="G66" s="69">
        <f t="shared" si="0"/>
        <v>0</v>
      </c>
    </row>
    <row r="67" spans="1:8" ht="30">
      <c r="A67" s="74">
        <f t="shared" si="4"/>
        <v>56</v>
      </c>
      <c r="B67" s="74" t="s">
        <v>156</v>
      </c>
      <c r="C67" s="317" t="s">
        <v>183</v>
      </c>
      <c r="D67" s="318" t="s">
        <v>132</v>
      </c>
      <c r="E67" s="333">
        <v>2</v>
      </c>
      <c r="F67" s="327"/>
      <c r="G67" s="69">
        <f t="shared" si="0"/>
        <v>0</v>
      </c>
    </row>
    <row r="68" spans="1:8" ht="30">
      <c r="A68" s="74">
        <f t="shared" si="4"/>
        <v>57</v>
      </c>
      <c r="B68" s="74" t="s">
        <v>156</v>
      </c>
      <c r="C68" s="317" t="s">
        <v>184</v>
      </c>
      <c r="D68" s="318" t="s">
        <v>132</v>
      </c>
      <c r="E68" s="333">
        <v>2</v>
      </c>
      <c r="F68" s="327"/>
      <c r="G68" s="69">
        <f t="shared" si="0"/>
        <v>0</v>
      </c>
    </row>
    <row r="69" spans="1:8" ht="30">
      <c r="A69" s="74">
        <f t="shared" si="4"/>
        <v>58</v>
      </c>
      <c r="B69" s="74" t="s">
        <v>156</v>
      </c>
      <c r="C69" s="317" t="s">
        <v>185</v>
      </c>
      <c r="D69" s="318" t="s">
        <v>132</v>
      </c>
      <c r="E69" s="333">
        <v>2</v>
      </c>
      <c r="F69" s="327"/>
      <c r="G69" s="69">
        <f t="shared" si="0"/>
        <v>0</v>
      </c>
    </row>
    <row r="70" spans="1:8" ht="30">
      <c r="A70" s="74">
        <f t="shared" si="4"/>
        <v>59</v>
      </c>
      <c r="B70" s="74" t="s">
        <v>156</v>
      </c>
      <c r="C70" s="317" t="s">
        <v>186</v>
      </c>
      <c r="D70" s="318" t="s">
        <v>132</v>
      </c>
      <c r="E70" s="333">
        <v>2</v>
      </c>
      <c r="F70" s="327"/>
      <c r="G70" s="69">
        <f t="shared" si="0"/>
        <v>0</v>
      </c>
    </row>
    <row r="71" spans="1:8" ht="30">
      <c r="A71" s="74">
        <f t="shared" si="4"/>
        <v>60</v>
      </c>
      <c r="B71" s="74" t="s">
        <v>156</v>
      </c>
      <c r="C71" s="317" t="s">
        <v>187</v>
      </c>
      <c r="D71" s="318" t="s">
        <v>132</v>
      </c>
      <c r="E71" s="333">
        <v>1</v>
      </c>
      <c r="F71" s="327"/>
      <c r="G71" s="69">
        <f t="shared" si="0"/>
        <v>0</v>
      </c>
    </row>
    <row r="72" spans="1:8" s="20" customFormat="1" ht="30">
      <c r="A72" s="74">
        <f t="shared" si="4"/>
        <v>61</v>
      </c>
      <c r="B72" s="74" t="s">
        <v>156</v>
      </c>
      <c r="C72" s="317" t="s">
        <v>188</v>
      </c>
      <c r="D72" s="318" t="s">
        <v>132</v>
      </c>
      <c r="E72" s="333">
        <v>1</v>
      </c>
      <c r="F72" s="334"/>
      <c r="G72" s="69">
        <f t="shared" si="0"/>
        <v>0</v>
      </c>
      <c r="H72" s="303"/>
    </row>
    <row r="73" spans="1:8" s="20" customFormat="1" ht="30">
      <c r="A73" s="74">
        <f t="shared" si="4"/>
        <v>62</v>
      </c>
      <c r="B73" s="74" t="s">
        <v>156</v>
      </c>
      <c r="C73" s="317" t="s">
        <v>189</v>
      </c>
      <c r="D73" s="318" t="s">
        <v>132</v>
      </c>
      <c r="E73" s="333">
        <v>1</v>
      </c>
      <c r="F73" s="334"/>
      <c r="G73" s="69">
        <f t="shared" ref="G73:G136" si="5">ROUND(E73*F73,2)</f>
        <v>0</v>
      </c>
      <c r="H73" s="303"/>
    </row>
    <row r="74" spans="1:8" ht="30">
      <c r="A74" s="74">
        <f t="shared" si="4"/>
        <v>63</v>
      </c>
      <c r="B74" s="74" t="s">
        <v>156</v>
      </c>
      <c r="C74" s="317" t="s">
        <v>190</v>
      </c>
      <c r="D74" s="318" t="s">
        <v>132</v>
      </c>
      <c r="E74" s="333">
        <v>4</v>
      </c>
      <c r="F74" s="327"/>
      <c r="G74" s="69">
        <f t="shared" si="5"/>
        <v>0</v>
      </c>
    </row>
    <row r="75" spans="1:8" ht="30">
      <c r="A75" s="74">
        <f t="shared" si="4"/>
        <v>64</v>
      </c>
      <c r="B75" s="74" t="s">
        <v>156</v>
      </c>
      <c r="C75" s="317" t="s">
        <v>191</v>
      </c>
      <c r="D75" s="318" t="s">
        <v>132</v>
      </c>
      <c r="E75" s="333">
        <v>4</v>
      </c>
      <c r="F75" s="327"/>
      <c r="G75" s="69">
        <f t="shared" si="5"/>
        <v>0</v>
      </c>
    </row>
    <row r="76" spans="1:8" ht="30">
      <c r="A76" s="74">
        <f t="shared" si="4"/>
        <v>65</v>
      </c>
      <c r="B76" s="74" t="s">
        <v>156</v>
      </c>
      <c r="C76" s="317" t="s">
        <v>192</v>
      </c>
      <c r="D76" s="318" t="s">
        <v>132</v>
      </c>
      <c r="E76" s="333">
        <v>4</v>
      </c>
      <c r="F76" s="327"/>
      <c r="G76" s="69">
        <f t="shared" si="5"/>
        <v>0</v>
      </c>
    </row>
    <row r="77" spans="1:8" s="20" customFormat="1" ht="14.25" customHeight="1">
      <c r="A77" s="314" t="s">
        <v>193</v>
      </c>
      <c r="B77" s="556" t="s">
        <v>194</v>
      </c>
      <c r="C77" s="557"/>
      <c r="D77" s="314"/>
      <c r="E77" s="331"/>
      <c r="F77" s="334"/>
      <c r="G77" s="69"/>
      <c r="H77" s="303"/>
    </row>
    <row r="78" spans="1:8">
      <c r="A78" s="74"/>
      <c r="B78" s="74"/>
      <c r="C78" s="320" t="s">
        <v>195</v>
      </c>
      <c r="D78" s="318"/>
      <c r="E78" s="333"/>
      <c r="F78" s="327"/>
      <c r="G78" s="69"/>
    </row>
    <row r="79" spans="1:8" ht="30">
      <c r="A79" s="74">
        <f>A76+1</f>
        <v>66</v>
      </c>
      <c r="B79" s="74" t="s">
        <v>156</v>
      </c>
      <c r="C79" s="317" t="s">
        <v>196</v>
      </c>
      <c r="D79" s="318" t="s">
        <v>11</v>
      </c>
      <c r="E79" s="333">
        <v>355</v>
      </c>
      <c r="F79" s="327"/>
      <c r="G79" s="69">
        <f t="shared" si="5"/>
        <v>0</v>
      </c>
    </row>
    <row r="80" spans="1:8" ht="30">
      <c r="A80" s="74">
        <f>A79+1</f>
        <v>67</v>
      </c>
      <c r="B80" s="74" t="s">
        <v>156</v>
      </c>
      <c r="C80" s="317" t="s">
        <v>693</v>
      </c>
      <c r="D80" s="318" t="s">
        <v>11</v>
      </c>
      <c r="E80" s="333">
        <v>295</v>
      </c>
      <c r="F80" s="327"/>
      <c r="G80" s="69">
        <f t="shared" si="5"/>
        <v>0</v>
      </c>
    </row>
    <row r="81" spans="1:8" ht="30">
      <c r="A81" s="74">
        <f t="shared" ref="A81:A144" si="6">A80+1</f>
        <v>68</v>
      </c>
      <c r="B81" s="74" t="s">
        <v>156</v>
      </c>
      <c r="C81" s="317" t="s">
        <v>694</v>
      </c>
      <c r="D81" s="318" t="s">
        <v>3</v>
      </c>
      <c r="E81" s="333">
        <v>2</v>
      </c>
      <c r="F81" s="327"/>
      <c r="G81" s="69">
        <f t="shared" si="5"/>
        <v>0</v>
      </c>
    </row>
    <row r="82" spans="1:8" ht="30">
      <c r="A82" s="74">
        <f t="shared" si="6"/>
        <v>69</v>
      </c>
      <c r="B82" s="74" t="s">
        <v>156</v>
      </c>
      <c r="C82" s="317" t="s">
        <v>197</v>
      </c>
      <c r="D82" s="318" t="s">
        <v>165</v>
      </c>
      <c r="E82" s="333">
        <v>1</v>
      </c>
      <c r="F82" s="327"/>
      <c r="G82" s="69">
        <f t="shared" si="5"/>
        <v>0</v>
      </c>
    </row>
    <row r="83" spans="1:8" s="20" customFormat="1" ht="30">
      <c r="A83" s="74">
        <f t="shared" si="6"/>
        <v>70</v>
      </c>
      <c r="B83" s="74" t="s">
        <v>156</v>
      </c>
      <c r="C83" s="317" t="s">
        <v>198</v>
      </c>
      <c r="D83" s="318" t="s">
        <v>11</v>
      </c>
      <c r="E83" s="333">
        <v>270</v>
      </c>
      <c r="F83" s="334"/>
      <c r="G83" s="69">
        <f t="shared" si="5"/>
        <v>0</v>
      </c>
      <c r="H83" s="303"/>
    </row>
    <row r="84" spans="1:8" s="20" customFormat="1" ht="30">
      <c r="A84" s="74">
        <f t="shared" si="6"/>
        <v>71</v>
      </c>
      <c r="B84" s="74" t="s">
        <v>156</v>
      </c>
      <c r="C84" s="317" t="s">
        <v>695</v>
      </c>
      <c r="D84" s="318" t="s">
        <v>11</v>
      </c>
      <c r="E84" s="333">
        <v>225</v>
      </c>
      <c r="F84" s="334"/>
      <c r="G84" s="69">
        <f t="shared" si="5"/>
        <v>0</v>
      </c>
      <c r="H84" s="303"/>
    </row>
    <row r="85" spans="1:8" ht="30">
      <c r="A85" s="74">
        <f t="shared" si="6"/>
        <v>72</v>
      </c>
      <c r="B85" s="74" t="s">
        <v>156</v>
      </c>
      <c r="C85" s="317" t="s">
        <v>696</v>
      </c>
      <c r="D85" s="318" t="s">
        <v>11</v>
      </c>
      <c r="E85" s="333">
        <v>355</v>
      </c>
      <c r="F85" s="327"/>
      <c r="G85" s="69">
        <f t="shared" si="5"/>
        <v>0</v>
      </c>
    </row>
    <row r="86" spans="1:8" ht="45">
      <c r="A86" s="74">
        <f t="shared" si="6"/>
        <v>73</v>
      </c>
      <c r="B86" s="74" t="s">
        <v>156</v>
      </c>
      <c r="C86" s="317" t="s">
        <v>615</v>
      </c>
      <c r="D86" s="318" t="s">
        <v>165</v>
      </c>
      <c r="E86" s="333">
        <v>1</v>
      </c>
      <c r="F86" s="327"/>
      <c r="G86" s="69">
        <f t="shared" si="5"/>
        <v>0</v>
      </c>
    </row>
    <row r="87" spans="1:8" ht="45">
      <c r="A87" s="74">
        <f t="shared" si="6"/>
        <v>74</v>
      </c>
      <c r="B87" s="74" t="s">
        <v>156</v>
      </c>
      <c r="C87" s="317" t="s">
        <v>615</v>
      </c>
      <c r="D87" s="318" t="s">
        <v>165</v>
      </c>
      <c r="E87" s="333">
        <v>1</v>
      </c>
      <c r="F87" s="327"/>
      <c r="G87" s="69">
        <f t="shared" si="5"/>
        <v>0</v>
      </c>
    </row>
    <row r="88" spans="1:8" ht="45">
      <c r="A88" s="74">
        <f t="shared" si="6"/>
        <v>75</v>
      </c>
      <c r="B88" s="74" t="s">
        <v>156</v>
      </c>
      <c r="C88" s="317" t="s">
        <v>616</v>
      </c>
      <c r="D88" s="318" t="s">
        <v>165</v>
      </c>
      <c r="E88" s="333">
        <v>286</v>
      </c>
      <c r="F88" s="327"/>
      <c r="G88" s="69">
        <f t="shared" si="5"/>
        <v>0</v>
      </c>
    </row>
    <row r="89" spans="1:8" ht="30">
      <c r="A89" s="74">
        <f t="shared" si="6"/>
        <v>76</v>
      </c>
      <c r="B89" s="74" t="s">
        <v>156</v>
      </c>
      <c r="C89" s="317" t="s">
        <v>200</v>
      </c>
      <c r="D89" s="318" t="s">
        <v>165</v>
      </c>
      <c r="E89" s="333">
        <v>1</v>
      </c>
      <c r="F89" s="327"/>
      <c r="G89" s="69">
        <f t="shared" si="5"/>
        <v>0</v>
      </c>
    </row>
    <row r="90" spans="1:8" ht="30">
      <c r="A90" s="74">
        <f t="shared" si="6"/>
        <v>77</v>
      </c>
      <c r="B90" s="74" t="s">
        <v>156</v>
      </c>
      <c r="C90" s="317" t="s">
        <v>201</v>
      </c>
      <c r="D90" s="318" t="s">
        <v>3</v>
      </c>
      <c r="E90" s="333">
        <v>1</v>
      </c>
      <c r="F90" s="327"/>
      <c r="G90" s="69">
        <f t="shared" si="5"/>
        <v>0</v>
      </c>
    </row>
    <row r="91" spans="1:8" ht="45">
      <c r="A91" s="74">
        <f t="shared" si="6"/>
        <v>78</v>
      </c>
      <c r="B91" s="74" t="s">
        <v>156</v>
      </c>
      <c r="C91" s="317" t="s">
        <v>617</v>
      </c>
      <c r="D91" s="318" t="s">
        <v>202</v>
      </c>
      <c r="E91" s="333">
        <v>1</v>
      </c>
      <c r="F91" s="327"/>
      <c r="G91" s="69">
        <f t="shared" si="5"/>
        <v>0</v>
      </c>
    </row>
    <row r="92" spans="1:8" ht="45">
      <c r="A92" s="74">
        <f t="shared" si="6"/>
        <v>79</v>
      </c>
      <c r="B92" s="74" t="s">
        <v>156</v>
      </c>
      <c r="C92" s="317" t="s">
        <v>618</v>
      </c>
      <c r="D92" s="318" t="s">
        <v>202</v>
      </c>
      <c r="E92" s="333">
        <v>143</v>
      </c>
      <c r="F92" s="327"/>
      <c r="G92" s="69">
        <f t="shared" si="5"/>
        <v>0</v>
      </c>
    </row>
    <row r="93" spans="1:8" s="20" customFormat="1" ht="45">
      <c r="A93" s="74">
        <f t="shared" si="6"/>
        <v>80</v>
      </c>
      <c r="B93" s="74" t="s">
        <v>156</v>
      </c>
      <c r="C93" s="317" t="s">
        <v>619</v>
      </c>
      <c r="D93" s="318" t="s">
        <v>202</v>
      </c>
      <c r="E93" s="333">
        <v>1</v>
      </c>
      <c r="F93" s="334"/>
      <c r="G93" s="69">
        <f t="shared" si="5"/>
        <v>0</v>
      </c>
      <c r="H93" s="303"/>
    </row>
    <row r="94" spans="1:8" s="20" customFormat="1" ht="45">
      <c r="A94" s="74">
        <f t="shared" si="6"/>
        <v>81</v>
      </c>
      <c r="B94" s="74" t="s">
        <v>156</v>
      </c>
      <c r="C94" s="317" t="s">
        <v>620</v>
      </c>
      <c r="D94" s="318" t="s">
        <v>202</v>
      </c>
      <c r="E94" s="333">
        <v>143</v>
      </c>
      <c r="F94" s="334"/>
      <c r="G94" s="69">
        <f t="shared" si="5"/>
        <v>0</v>
      </c>
      <c r="H94" s="303"/>
    </row>
    <row r="95" spans="1:8" ht="45">
      <c r="A95" s="74">
        <f t="shared" si="6"/>
        <v>82</v>
      </c>
      <c r="B95" s="74" t="s">
        <v>156</v>
      </c>
      <c r="C95" s="317" t="s">
        <v>621</v>
      </c>
      <c r="D95" s="318" t="s">
        <v>203</v>
      </c>
      <c r="E95" s="333">
        <v>1</v>
      </c>
      <c r="F95" s="327"/>
      <c r="G95" s="69">
        <f t="shared" si="5"/>
        <v>0</v>
      </c>
    </row>
    <row r="96" spans="1:8" ht="45">
      <c r="A96" s="74">
        <f t="shared" si="6"/>
        <v>83</v>
      </c>
      <c r="B96" s="74" t="s">
        <v>156</v>
      </c>
      <c r="C96" s="317" t="s">
        <v>622</v>
      </c>
      <c r="D96" s="318" t="s">
        <v>203</v>
      </c>
      <c r="E96" s="333">
        <v>143</v>
      </c>
      <c r="F96" s="327"/>
      <c r="G96" s="69">
        <f t="shared" si="5"/>
        <v>0</v>
      </c>
    </row>
    <row r="97" spans="1:8">
      <c r="A97" s="74"/>
      <c r="B97" s="74"/>
      <c r="C97" s="320" t="s">
        <v>204</v>
      </c>
      <c r="D97" s="318"/>
      <c r="E97" s="333"/>
      <c r="F97" s="327"/>
      <c r="G97" s="69"/>
    </row>
    <row r="98" spans="1:8" ht="30">
      <c r="A98" s="74">
        <v>84</v>
      </c>
      <c r="B98" s="74" t="s">
        <v>156</v>
      </c>
      <c r="C98" s="317" t="s">
        <v>196</v>
      </c>
      <c r="D98" s="318" t="s">
        <v>11</v>
      </c>
      <c r="E98" s="333">
        <v>750</v>
      </c>
      <c r="F98" s="327"/>
      <c r="G98" s="69">
        <f t="shared" si="5"/>
        <v>0</v>
      </c>
    </row>
    <row r="99" spans="1:8" ht="30">
      <c r="A99" s="74">
        <f t="shared" si="6"/>
        <v>85</v>
      </c>
      <c r="B99" s="74" t="s">
        <v>156</v>
      </c>
      <c r="C99" s="317" t="s">
        <v>693</v>
      </c>
      <c r="D99" s="318" t="s">
        <v>11</v>
      </c>
      <c r="E99" s="333">
        <v>690</v>
      </c>
      <c r="F99" s="327"/>
      <c r="G99" s="69">
        <f t="shared" si="5"/>
        <v>0</v>
      </c>
    </row>
    <row r="100" spans="1:8" ht="30">
      <c r="A100" s="74">
        <f t="shared" si="6"/>
        <v>86</v>
      </c>
      <c r="B100" s="74" t="s">
        <v>156</v>
      </c>
      <c r="C100" s="317" t="s">
        <v>694</v>
      </c>
      <c r="D100" s="318" t="s">
        <v>3</v>
      </c>
      <c r="E100" s="333">
        <v>2</v>
      </c>
      <c r="F100" s="327"/>
      <c r="G100" s="69">
        <f t="shared" si="5"/>
        <v>0</v>
      </c>
    </row>
    <row r="101" spans="1:8" ht="30">
      <c r="A101" s="74">
        <f t="shared" si="6"/>
        <v>87</v>
      </c>
      <c r="B101" s="74" t="s">
        <v>156</v>
      </c>
      <c r="C101" s="317" t="s">
        <v>197</v>
      </c>
      <c r="D101" s="318" t="s">
        <v>165</v>
      </c>
      <c r="E101" s="333">
        <v>1</v>
      </c>
      <c r="F101" s="327"/>
      <c r="G101" s="69">
        <f t="shared" si="5"/>
        <v>0</v>
      </c>
    </row>
    <row r="102" spans="1:8" ht="30">
      <c r="A102" s="74">
        <f t="shared" si="6"/>
        <v>88</v>
      </c>
      <c r="B102" s="74" t="s">
        <v>156</v>
      </c>
      <c r="C102" s="317" t="s">
        <v>198</v>
      </c>
      <c r="D102" s="318" t="s">
        <v>11</v>
      </c>
      <c r="E102" s="333">
        <v>620</v>
      </c>
      <c r="F102" s="327"/>
      <c r="G102" s="69">
        <f t="shared" si="5"/>
        <v>0</v>
      </c>
    </row>
    <row r="103" spans="1:8" ht="30">
      <c r="A103" s="74">
        <f t="shared" si="6"/>
        <v>89</v>
      </c>
      <c r="B103" s="74" t="s">
        <v>156</v>
      </c>
      <c r="C103" s="317" t="s">
        <v>695</v>
      </c>
      <c r="D103" s="318" t="s">
        <v>11</v>
      </c>
      <c r="E103" s="333">
        <v>575</v>
      </c>
      <c r="F103" s="327"/>
      <c r="G103" s="69">
        <f t="shared" si="5"/>
        <v>0</v>
      </c>
    </row>
    <row r="104" spans="1:8" ht="30">
      <c r="A104" s="74">
        <f t="shared" si="6"/>
        <v>90</v>
      </c>
      <c r="B104" s="74" t="s">
        <v>156</v>
      </c>
      <c r="C104" s="317" t="s">
        <v>696</v>
      </c>
      <c r="D104" s="318" t="s">
        <v>11</v>
      </c>
      <c r="E104" s="333">
        <v>750</v>
      </c>
      <c r="F104" s="327"/>
      <c r="G104" s="69">
        <f t="shared" si="5"/>
        <v>0</v>
      </c>
    </row>
    <row r="105" spans="1:8" s="20" customFormat="1" ht="45">
      <c r="A105" s="74">
        <f t="shared" si="6"/>
        <v>91</v>
      </c>
      <c r="B105" s="74" t="s">
        <v>156</v>
      </c>
      <c r="C105" s="317" t="s">
        <v>615</v>
      </c>
      <c r="D105" s="318" t="s">
        <v>165</v>
      </c>
      <c r="E105" s="333">
        <v>1</v>
      </c>
      <c r="F105" s="334"/>
      <c r="G105" s="69">
        <f t="shared" si="5"/>
        <v>0</v>
      </c>
      <c r="H105" s="303"/>
    </row>
    <row r="106" spans="1:8" s="20" customFormat="1" ht="45">
      <c r="A106" s="74">
        <f t="shared" si="6"/>
        <v>92</v>
      </c>
      <c r="B106" s="74" t="s">
        <v>156</v>
      </c>
      <c r="C106" s="317" t="s">
        <v>615</v>
      </c>
      <c r="D106" s="318" t="s">
        <v>165</v>
      </c>
      <c r="E106" s="333">
        <v>1</v>
      </c>
      <c r="F106" s="334"/>
      <c r="G106" s="69">
        <f t="shared" si="5"/>
        <v>0</v>
      </c>
      <c r="H106" s="303"/>
    </row>
    <row r="107" spans="1:8" ht="45">
      <c r="A107" s="74">
        <f t="shared" si="6"/>
        <v>93</v>
      </c>
      <c r="B107" s="74" t="s">
        <v>156</v>
      </c>
      <c r="C107" s="317" t="s">
        <v>616</v>
      </c>
      <c r="D107" s="318" t="s">
        <v>165</v>
      </c>
      <c r="E107" s="333">
        <v>286</v>
      </c>
      <c r="F107" s="327"/>
      <c r="G107" s="69">
        <f t="shared" si="5"/>
        <v>0</v>
      </c>
    </row>
    <row r="108" spans="1:8" ht="30">
      <c r="A108" s="74">
        <f t="shared" si="6"/>
        <v>94</v>
      </c>
      <c r="B108" s="74" t="s">
        <v>156</v>
      </c>
      <c r="C108" s="317" t="s">
        <v>200</v>
      </c>
      <c r="D108" s="318" t="s">
        <v>165</v>
      </c>
      <c r="E108" s="333">
        <v>1</v>
      </c>
      <c r="F108" s="327"/>
      <c r="G108" s="69">
        <f t="shared" si="5"/>
        <v>0</v>
      </c>
    </row>
    <row r="109" spans="1:8" ht="30">
      <c r="A109" s="74">
        <f t="shared" si="6"/>
        <v>95</v>
      </c>
      <c r="B109" s="74" t="s">
        <v>156</v>
      </c>
      <c r="C109" s="317" t="s">
        <v>201</v>
      </c>
      <c r="D109" s="318" t="s">
        <v>3</v>
      </c>
      <c r="E109" s="333">
        <v>1</v>
      </c>
      <c r="F109" s="327"/>
      <c r="G109" s="69">
        <f t="shared" si="5"/>
        <v>0</v>
      </c>
    </row>
    <row r="110" spans="1:8" ht="45">
      <c r="A110" s="74">
        <f t="shared" si="6"/>
        <v>96</v>
      </c>
      <c r="B110" s="74" t="s">
        <v>156</v>
      </c>
      <c r="C110" s="317" t="s">
        <v>617</v>
      </c>
      <c r="D110" s="318" t="s">
        <v>202</v>
      </c>
      <c r="E110" s="333">
        <v>1</v>
      </c>
      <c r="F110" s="327"/>
      <c r="G110" s="69">
        <f t="shared" si="5"/>
        <v>0</v>
      </c>
    </row>
    <row r="111" spans="1:8" ht="45">
      <c r="A111" s="74">
        <f t="shared" si="6"/>
        <v>97</v>
      </c>
      <c r="B111" s="74" t="s">
        <v>156</v>
      </c>
      <c r="C111" s="317" t="s">
        <v>618</v>
      </c>
      <c r="D111" s="318" t="s">
        <v>202</v>
      </c>
      <c r="E111" s="333">
        <v>143</v>
      </c>
      <c r="F111" s="327"/>
      <c r="G111" s="69">
        <f t="shared" si="5"/>
        <v>0</v>
      </c>
    </row>
    <row r="112" spans="1:8" ht="45">
      <c r="A112" s="74">
        <f t="shared" si="6"/>
        <v>98</v>
      </c>
      <c r="B112" s="74" t="s">
        <v>156</v>
      </c>
      <c r="C112" s="317" t="s">
        <v>619</v>
      </c>
      <c r="D112" s="318" t="s">
        <v>202</v>
      </c>
      <c r="E112" s="333">
        <v>1</v>
      </c>
      <c r="F112" s="327"/>
      <c r="G112" s="69">
        <f t="shared" si="5"/>
        <v>0</v>
      </c>
    </row>
    <row r="113" spans="1:8" ht="45">
      <c r="A113" s="74">
        <f t="shared" si="6"/>
        <v>99</v>
      </c>
      <c r="B113" s="74" t="s">
        <v>156</v>
      </c>
      <c r="C113" s="317" t="s">
        <v>620</v>
      </c>
      <c r="D113" s="318" t="s">
        <v>202</v>
      </c>
      <c r="E113" s="333">
        <v>143</v>
      </c>
      <c r="F113" s="327"/>
      <c r="G113" s="69">
        <f t="shared" si="5"/>
        <v>0</v>
      </c>
    </row>
    <row r="114" spans="1:8" ht="45">
      <c r="A114" s="74">
        <f t="shared" si="6"/>
        <v>100</v>
      </c>
      <c r="B114" s="74" t="s">
        <v>156</v>
      </c>
      <c r="C114" s="317" t="s">
        <v>621</v>
      </c>
      <c r="D114" s="318" t="s">
        <v>203</v>
      </c>
      <c r="E114" s="333">
        <v>1</v>
      </c>
      <c r="F114" s="327"/>
      <c r="G114" s="69">
        <f t="shared" si="5"/>
        <v>0</v>
      </c>
    </row>
    <row r="115" spans="1:8" s="20" customFormat="1" ht="45">
      <c r="A115" s="74">
        <f t="shared" si="6"/>
        <v>101</v>
      </c>
      <c r="B115" s="74" t="s">
        <v>156</v>
      </c>
      <c r="C115" s="317" t="s">
        <v>622</v>
      </c>
      <c r="D115" s="318" t="s">
        <v>203</v>
      </c>
      <c r="E115" s="333">
        <v>143</v>
      </c>
      <c r="F115" s="334"/>
      <c r="G115" s="69">
        <f t="shared" si="5"/>
        <v>0</v>
      </c>
      <c r="H115" s="303"/>
    </row>
    <row r="116" spans="1:8" s="20" customFormat="1">
      <c r="A116" s="74"/>
      <c r="B116" s="74"/>
      <c r="C116" s="320" t="s">
        <v>205</v>
      </c>
      <c r="D116" s="318"/>
      <c r="E116" s="333"/>
      <c r="F116" s="334"/>
      <c r="G116" s="69"/>
      <c r="H116" s="303"/>
    </row>
    <row r="117" spans="1:8" ht="30">
      <c r="A117" s="74">
        <v>102</v>
      </c>
      <c r="B117" s="74" t="s">
        <v>156</v>
      </c>
      <c r="C117" s="317" t="s">
        <v>206</v>
      </c>
      <c r="D117" s="318" t="s">
        <v>11</v>
      </c>
      <c r="E117" s="333">
        <v>315</v>
      </c>
      <c r="F117" s="327"/>
      <c r="G117" s="69">
        <f t="shared" si="5"/>
        <v>0</v>
      </c>
    </row>
    <row r="118" spans="1:8" ht="30">
      <c r="A118" s="74">
        <f t="shared" si="6"/>
        <v>103</v>
      </c>
      <c r="B118" s="74" t="s">
        <v>156</v>
      </c>
      <c r="C118" s="317" t="s">
        <v>697</v>
      </c>
      <c r="D118" s="318" t="s">
        <v>11</v>
      </c>
      <c r="E118" s="333">
        <v>255</v>
      </c>
      <c r="F118" s="327"/>
      <c r="G118" s="69">
        <f t="shared" si="5"/>
        <v>0</v>
      </c>
    </row>
    <row r="119" spans="1:8" ht="30">
      <c r="A119" s="74">
        <f t="shared" si="6"/>
        <v>104</v>
      </c>
      <c r="B119" s="74" t="s">
        <v>156</v>
      </c>
      <c r="C119" s="317" t="s">
        <v>698</v>
      </c>
      <c r="D119" s="318" t="s">
        <v>3</v>
      </c>
      <c r="E119" s="333">
        <v>2</v>
      </c>
      <c r="F119" s="327"/>
      <c r="G119" s="69">
        <f t="shared" si="5"/>
        <v>0</v>
      </c>
    </row>
    <row r="120" spans="1:8" ht="30">
      <c r="A120" s="74">
        <f t="shared" si="6"/>
        <v>105</v>
      </c>
      <c r="B120" s="74" t="s">
        <v>156</v>
      </c>
      <c r="C120" s="317" t="s">
        <v>197</v>
      </c>
      <c r="D120" s="318" t="s">
        <v>165</v>
      </c>
      <c r="E120" s="333">
        <v>1</v>
      </c>
      <c r="F120" s="327"/>
      <c r="G120" s="69">
        <f t="shared" si="5"/>
        <v>0</v>
      </c>
    </row>
    <row r="121" spans="1:8" ht="30">
      <c r="A121" s="74">
        <f t="shared" si="6"/>
        <v>106</v>
      </c>
      <c r="B121" s="74" t="s">
        <v>156</v>
      </c>
      <c r="C121" s="317" t="s">
        <v>198</v>
      </c>
      <c r="D121" s="318" t="s">
        <v>11</v>
      </c>
      <c r="E121" s="333">
        <v>238</v>
      </c>
      <c r="F121" s="327"/>
      <c r="G121" s="69">
        <f t="shared" si="5"/>
        <v>0</v>
      </c>
    </row>
    <row r="122" spans="1:8" ht="30">
      <c r="A122" s="74">
        <f t="shared" si="6"/>
        <v>107</v>
      </c>
      <c r="B122" s="74" t="s">
        <v>156</v>
      </c>
      <c r="C122" s="317" t="s">
        <v>695</v>
      </c>
      <c r="D122" s="318" t="s">
        <v>11</v>
      </c>
      <c r="E122" s="333">
        <v>193</v>
      </c>
      <c r="F122" s="327"/>
      <c r="G122" s="69">
        <f t="shared" si="5"/>
        <v>0</v>
      </c>
    </row>
    <row r="123" spans="1:8" ht="30">
      <c r="A123" s="74">
        <f t="shared" si="6"/>
        <v>108</v>
      </c>
      <c r="B123" s="74" t="s">
        <v>156</v>
      </c>
      <c r="C123" s="317" t="s">
        <v>696</v>
      </c>
      <c r="D123" s="318" t="s">
        <v>11</v>
      </c>
      <c r="E123" s="333">
        <v>315</v>
      </c>
      <c r="F123" s="327"/>
      <c r="G123" s="69">
        <f t="shared" si="5"/>
        <v>0</v>
      </c>
    </row>
    <row r="124" spans="1:8" ht="45">
      <c r="A124" s="74">
        <f t="shared" si="6"/>
        <v>109</v>
      </c>
      <c r="B124" s="74" t="s">
        <v>156</v>
      </c>
      <c r="C124" s="317" t="s">
        <v>615</v>
      </c>
      <c r="D124" s="318" t="s">
        <v>165</v>
      </c>
      <c r="E124" s="333">
        <v>1</v>
      </c>
      <c r="F124" s="327"/>
      <c r="G124" s="69">
        <f t="shared" si="5"/>
        <v>0</v>
      </c>
    </row>
    <row r="125" spans="1:8" ht="45">
      <c r="A125" s="74">
        <f t="shared" si="6"/>
        <v>110</v>
      </c>
      <c r="B125" s="74" t="s">
        <v>156</v>
      </c>
      <c r="C125" s="317" t="s">
        <v>615</v>
      </c>
      <c r="D125" s="318" t="s">
        <v>165</v>
      </c>
      <c r="E125" s="333">
        <v>1</v>
      </c>
      <c r="F125" s="327"/>
      <c r="G125" s="69">
        <f t="shared" si="5"/>
        <v>0</v>
      </c>
    </row>
    <row r="126" spans="1:8" ht="45">
      <c r="A126" s="74">
        <f t="shared" si="6"/>
        <v>111</v>
      </c>
      <c r="B126" s="74" t="s">
        <v>156</v>
      </c>
      <c r="C126" s="317" t="s">
        <v>616</v>
      </c>
      <c r="D126" s="318" t="s">
        <v>165</v>
      </c>
      <c r="E126" s="333">
        <v>22</v>
      </c>
      <c r="F126" s="327"/>
      <c r="G126" s="69">
        <f t="shared" si="5"/>
        <v>0</v>
      </c>
    </row>
    <row r="127" spans="1:8" ht="30">
      <c r="A127" s="74">
        <f t="shared" si="6"/>
        <v>112</v>
      </c>
      <c r="B127" s="74" t="s">
        <v>156</v>
      </c>
      <c r="C127" s="317" t="s">
        <v>200</v>
      </c>
      <c r="D127" s="318" t="s">
        <v>165</v>
      </c>
      <c r="E127" s="333">
        <v>1</v>
      </c>
      <c r="F127" s="327"/>
      <c r="G127" s="69">
        <f t="shared" si="5"/>
        <v>0</v>
      </c>
    </row>
    <row r="128" spans="1:8" s="20" customFormat="1" ht="30">
      <c r="A128" s="74">
        <f t="shared" si="6"/>
        <v>113</v>
      </c>
      <c r="B128" s="74" t="s">
        <v>156</v>
      </c>
      <c r="C128" s="317" t="s">
        <v>201</v>
      </c>
      <c r="D128" s="318" t="s">
        <v>3</v>
      </c>
      <c r="E128" s="333">
        <v>1</v>
      </c>
      <c r="F128" s="334"/>
      <c r="G128" s="69">
        <f t="shared" si="5"/>
        <v>0</v>
      </c>
      <c r="H128" s="303"/>
    </row>
    <row r="129" spans="1:8" s="20" customFormat="1" ht="45">
      <c r="A129" s="74">
        <f t="shared" si="6"/>
        <v>114</v>
      </c>
      <c r="B129" s="74" t="s">
        <v>156</v>
      </c>
      <c r="C129" s="317" t="s">
        <v>617</v>
      </c>
      <c r="D129" s="318" t="s">
        <v>202</v>
      </c>
      <c r="E129" s="333">
        <v>1</v>
      </c>
      <c r="F129" s="334"/>
      <c r="G129" s="69">
        <f t="shared" si="5"/>
        <v>0</v>
      </c>
      <c r="H129" s="303"/>
    </row>
    <row r="130" spans="1:8" ht="45">
      <c r="A130" s="74">
        <f t="shared" si="6"/>
        <v>115</v>
      </c>
      <c r="B130" s="74" t="s">
        <v>156</v>
      </c>
      <c r="C130" s="317" t="s">
        <v>618</v>
      </c>
      <c r="D130" s="318" t="s">
        <v>202</v>
      </c>
      <c r="E130" s="333">
        <v>11</v>
      </c>
      <c r="F130" s="327"/>
      <c r="G130" s="69">
        <f t="shared" si="5"/>
        <v>0</v>
      </c>
    </row>
    <row r="131" spans="1:8" ht="45">
      <c r="A131" s="74">
        <f t="shared" si="6"/>
        <v>116</v>
      </c>
      <c r="B131" s="74" t="s">
        <v>156</v>
      </c>
      <c r="C131" s="317" t="s">
        <v>619</v>
      </c>
      <c r="D131" s="318" t="s">
        <v>202</v>
      </c>
      <c r="E131" s="333">
        <v>1</v>
      </c>
      <c r="F131" s="327"/>
      <c r="G131" s="69">
        <f t="shared" si="5"/>
        <v>0</v>
      </c>
    </row>
    <row r="132" spans="1:8" ht="45">
      <c r="A132" s="74">
        <f t="shared" si="6"/>
        <v>117</v>
      </c>
      <c r="B132" s="74" t="s">
        <v>156</v>
      </c>
      <c r="C132" s="317" t="s">
        <v>620</v>
      </c>
      <c r="D132" s="318" t="s">
        <v>202</v>
      </c>
      <c r="E132" s="333">
        <v>11</v>
      </c>
      <c r="F132" s="327"/>
      <c r="G132" s="69">
        <f t="shared" si="5"/>
        <v>0</v>
      </c>
    </row>
    <row r="133" spans="1:8" ht="45">
      <c r="A133" s="74">
        <f t="shared" si="6"/>
        <v>118</v>
      </c>
      <c r="B133" s="74" t="s">
        <v>156</v>
      </c>
      <c r="C133" s="317" t="s">
        <v>621</v>
      </c>
      <c r="D133" s="318" t="s">
        <v>203</v>
      </c>
      <c r="E133" s="333">
        <v>1</v>
      </c>
      <c r="F133" s="327"/>
      <c r="G133" s="69">
        <f t="shared" si="5"/>
        <v>0</v>
      </c>
    </row>
    <row r="134" spans="1:8" ht="45">
      <c r="A134" s="74">
        <f t="shared" si="6"/>
        <v>119</v>
      </c>
      <c r="B134" s="74" t="s">
        <v>156</v>
      </c>
      <c r="C134" s="317" t="s">
        <v>622</v>
      </c>
      <c r="D134" s="318" t="s">
        <v>203</v>
      </c>
      <c r="E134" s="333">
        <v>11</v>
      </c>
      <c r="F134" s="327"/>
      <c r="G134" s="69">
        <f t="shared" si="5"/>
        <v>0</v>
      </c>
    </row>
    <row r="135" spans="1:8">
      <c r="A135" s="74"/>
      <c r="B135" s="74"/>
      <c r="C135" s="320" t="s">
        <v>207</v>
      </c>
      <c r="D135" s="318"/>
      <c r="E135" s="333"/>
      <c r="F135" s="327"/>
      <c r="G135" s="69"/>
    </row>
    <row r="136" spans="1:8" ht="30">
      <c r="A136" s="74">
        <v>120</v>
      </c>
      <c r="B136" s="74" t="s">
        <v>156</v>
      </c>
      <c r="C136" s="317" t="s">
        <v>208</v>
      </c>
      <c r="D136" s="318" t="s">
        <v>11</v>
      </c>
      <c r="E136" s="333">
        <v>195</v>
      </c>
      <c r="F136" s="327"/>
      <c r="G136" s="69">
        <f t="shared" si="5"/>
        <v>0</v>
      </c>
    </row>
    <row r="137" spans="1:8" ht="30">
      <c r="A137" s="74">
        <f t="shared" si="6"/>
        <v>121</v>
      </c>
      <c r="B137" s="74" t="s">
        <v>156</v>
      </c>
      <c r="C137" s="317" t="s">
        <v>699</v>
      </c>
      <c r="D137" s="318" t="s">
        <v>11</v>
      </c>
      <c r="E137" s="333">
        <v>135</v>
      </c>
      <c r="F137" s="327"/>
      <c r="G137" s="69">
        <f t="shared" ref="G137:G200" si="7">ROUND(E137*F137,2)</f>
        <v>0</v>
      </c>
    </row>
    <row r="138" spans="1:8" s="20" customFormat="1" ht="30">
      <c r="A138" s="74">
        <f t="shared" si="6"/>
        <v>122</v>
      </c>
      <c r="B138" s="74" t="s">
        <v>156</v>
      </c>
      <c r="C138" s="317" t="s">
        <v>700</v>
      </c>
      <c r="D138" s="318" t="s">
        <v>3</v>
      </c>
      <c r="E138" s="333">
        <v>8</v>
      </c>
      <c r="F138" s="334"/>
      <c r="G138" s="69">
        <f t="shared" si="7"/>
        <v>0</v>
      </c>
      <c r="H138" s="303"/>
    </row>
    <row r="139" spans="1:8" ht="30">
      <c r="A139" s="74">
        <f t="shared" si="6"/>
        <v>123</v>
      </c>
      <c r="B139" s="74" t="s">
        <v>156</v>
      </c>
      <c r="C139" s="317" t="s">
        <v>701</v>
      </c>
      <c r="D139" s="318" t="s">
        <v>11</v>
      </c>
      <c r="E139" s="333">
        <v>261.5</v>
      </c>
      <c r="F139" s="327"/>
      <c r="G139" s="69">
        <f t="shared" si="7"/>
        <v>0</v>
      </c>
    </row>
    <row r="140" spans="1:8" ht="45">
      <c r="A140" s="74">
        <f t="shared" si="6"/>
        <v>124</v>
      </c>
      <c r="B140" s="74" t="s">
        <v>156</v>
      </c>
      <c r="C140" s="317" t="s">
        <v>615</v>
      </c>
      <c r="D140" s="318" t="s">
        <v>165</v>
      </c>
      <c r="E140" s="333">
        <v>2</v>
      </c>
      <c r="F140" s="327"/>
      <c r="G140" s="69">
        <f t="shared" si="7"/>
        <v>0</v>
      </c>
    </row>
    <row r="141" spans="1:8" ht="45">
      <c r="A141" s="74">
        <f t="shared" si="6"/>
        <v>125</v>
      </c>
      <c r="B141" s="74" t="s">
        <v>156</v>
      </c>
      <c r="C141" s="317" t="s">
        <v>616</v>
      </c>
      <c r="D141" s="318" t="s">
        <v>165</v>
      </c>
      <c r="E141" s="333">
        <v>574</v>
      </c>
      <c r="F141" s="327"/>
      <c r="G141" s="69">
        <f t="shared" si="7"/>
        <v>0</v>
      </c>
    </row>
    <row r="142" spans="1:8" ht="30">
      <c r="A142" s="74">
        <f t="shared" si="6"/>
        <v>126</v>
      </c>
      <c r="B142" s="74" t="s">
        <v>156</v>
      </c>
      <c r="C142" s="317" t="s">
        <v>201</v>
      </c>
      <c r="D142" s="318" t="s">
        <v>3</v>
      </c>
      <c r="E142" s="333">
        <v>2</v>
      </c>
      <c r="F142" s="327"/>
      <c r="G142" s="69">
        <f t="shared" si="7"/>
        <v>0</v>
      </c>
    </row>
    <row r="143" spans="1:8" ht="45">
      <c r="A143" s="74">
        <f t="shared" si="6"/>
        <v>127</v>
      </c>
      <c r="B143" s="74" t="s">
        <v>156</v>
      </c>
      <c r="C143" s="317" t="s">
        <v>617</v>
      </c>
      <c r="D143" s="318" t="s">
        <v>202</v>
      </c>
      <c r="E143" s="333">
        <v>1</v>
      </c>
      <c r="F143" s="327"/>
      <c r="G143" s="69">
        <f t="shared" si="7"/>
        <v>0</v>
      </c>
    </row>
    <row r="144" spans="1:8" ht="45">
      <c r="A144" s="74">
        <f t="shared" si="6"/>
        <v>128</v>
      </c>
      <c r="B144" s="74" t="s">
        <v>156</v>
      </c>
      <c r="C144" s="317" t="s">
        <v>618</v>
      </c>
      <c r="D144" s="318" t="s">
        <v>202</v>
      </c>
      <c r="E144" s="333">
        <v>287</v>
      </c>
      <c r="F144" s="327"/>
      <c r="G144" s="69">
        <f t="shared" si="7"/>
        <v>0</v>
      </c>
    </row>
    <row r="145" spans="1:8" ht="45">
      <c r="A145" s="74">
        <f t="shared" ref="A145:A203" si="8">A144+1</f>
        <v>129</v>
      </c>
      <c r="B145" s="74" t="s">
        <v>156</v>
      </c>
      <c r="C145" s="317" t="s">
        <v>619</v>
      </c>
      <c r="D145" s="318" t="s">
        <v>202</v>
      </c>
      <c r="E145" s="333">
        <v>1</v>
      </c>
      <c r="F145" s="327"/>
      <c r="G145" s="69">
        <f t="shared" si="7"/>
        <v>0</v>
      </c>
    </row>
    <row r="146" spans="1:8" ht="45">
      <c r="A146" s="74">
        <f t="shared" si="8"/>
        <v>130</v>
      </c>
      <c r="B146" s="74" t="s">
        <v>156</v>
      </c>
      <c r="C146" s="317" t="s">
        <v>620</v>
      </c>
      <c r="D146" s="318" t="s">
        <v>202</v>
      </c>
      <c r="E146" s="333">
        <v>287</v>
      </c>
      <c r="F146" s="327"/>
      <c r="G146" s="69">
        <f t="shared" si="7"/>
        <v>0</v>
      </c>
    </row>
    <row r="147" spans="1:8" ht="45">
      <c r="A147" s="74">
        <f t="shared" si="8"/>
        <v>131</v>
      </c>
      <c r="B147" s="74" t="s">
        <v>156</v>
      </c>
      <c r="C147" s="317" t="s">
        <v>621</v>
      </c>
      <c r="D147" s="318" t="s">
        <v>203</v>
      </c>
      <c r="E147" s="333">
        <v>1</v>
      </c>
      <c r="F147" s="327"/>
      <c r="G147" s="69">
        <f t="shared" si="7"/>
        <v>0</v>
      </c>
    </row>
    <row r="148" spans="1:8" ht="45">
      <c r="A148" s="74">
        <f t="shared" si="8"/>
        <v>132</v>
      </c>
      <c r="B148" s="74" t="s">
        <v>156</v>
      </c>
      <c r="C148" s="317" t="s">
        <v>622</v>
      </c>
      <c r="D148" s="318" t="s">
        <v>203</v>
      </c>
      <c r="E148" s="333">
        <v>287</v>
      </c>
      <c r="F148" s="327"/>
      <c r="G148" s="69">
        <f t="shared" si="7"/>
        <v>0</v>
      </c>
    </row>
    <row r="149" spans="1:8" ht="30">
      <c r="A149" s="74">
        <f t="shared" si="8"/>
        <v>133</v>
      </c>
      <c r="B149" s="74" t="s">
        <v>156</v>
      </c>
      <c r="C149" s="317" t="s">
        <v>209</v>
      </c>
      <c r="D149" s="318" t="s">
        <v>11</v>
      </c>
      <c r="E149" s="333">
        <v>178</v>
      </c>
      <c r="F149" s="327"/>
      <c r="G149" s="69">
        <f t="shared" si="7"/>
        <v>0</v>
      </c>
    </row>
    <row r="150" spans="1:8" s="20" customFormat="1" ht="30">
      <c r="A150" s="74">
        <f t="shared" si="8"/>
        <v>134</v>
      </c>
      <c r="B150" s="74" t="s">
        <v>156</v>
      </c>
      <c r="C150" s="317" t="s">
        <v>702</v>
      </c>
      <c r="D150" s="318" t="s">
        <v>11</v>
      </c>
      <c r="E150" s="333">
        <v>104.5</v>
      </c>
      <c r="F150" s="334"/>
      <c r="G150" s="69">
        <f t="shared" si="7"/>
        <v>0</v>
      </c>
      <c r="H150" s="303"/>
    </row>
    <row r="151" spans="1:8" s="20" customFormat="1">
      <c r="A151" s="74"/>
      <c r="B151" s="74"/>
      <c r="C151" s="320" t="s">
        <v>210</v>
      </c>
      <c r="D151" s="318"/>
      <c r="E151" s="333"/>
      <c r="F151" s="334"/>
      <c r="G151" s="69"/>
      <c r="H151" s="303"/>
    </row>
    <row r="152" spans="1:8" ht="30">
      <c r="A152" s="74">
        <v>135</v>
      </c>
      <c r="B152" s="74" t="s">
        <v>156</v>
      </c>
      <c r="C152" s="317" t="s">
        <v>703</v>
      </c>
      <c r="D152" s="318" t="s">
        <v>11</v>
      </c>
      <c r="E152" s="333">
        <v>130</v>
      </c>
      <c r="F152" s="327"/>
      <c r="G152" s="69">
        <f t="shared" si="7"/>
        <v>0</v>
      </c>
    </row>
    <row r="153" spans="1:8" ht="30">
      <c r="A153" s="74">
        <f t="shared" si="8"/>
        <v>136</v>
      </c>
      <c r="B153" s="74" t="s">
        <v>156</v>
      </c>
      <c r="C153" s="317" t="s">
        <v>698</v>
      </c>
      <c r="D153" s="318" t="s">
        <v>3</v>
      </c>
      <c r="E153" s="333">
        <v>2</v>
      </c>
      <c r="F153" s="327"/>
      <c r="G153" s="69">
        <f t="shared" si="7"/>
        <v>0</v>
      </c>
    </row>
    <row r="154" spans="1:8" ht="30">
      <c r="A154" s="74">
        <f t="shared" si="8"/>
        <v>137</v>
      </c>
      <c r="B154" s="74" t="s">
        <v>156</v>
      </c>
      <c r="C154" s="317" t="s">
        <v>211</v>
      </c>
      <c r="D154" s="318" t="s">
        <v>11</v>
      </c>
      <c r="E154" s="333">
        <v>195</v>
      </c>
      <c r="F154" s="327"/>
      <c r="G154" s="69">
        <f t="shared" si="7"/>
        <v>0</v>
      </c>
    </row>
    <row r="155" spans="1:8" ht="30">
      <c r="A155" s="74">
        <f t="shared" si="8"/>
        <v>138</v>
      </c>
      <c r="B155" s="74" t="s">
        <v>156</v>
      </c>
      <c r="C155" s="317" t="s">
        <v>695</v>
      </c>
      <c r="D155" s="318" t="s">
        <v>11</v>
      </c>
      <c r="E155" s="333">
        <v>104.5</v>
      </c>
      <c r="F155" s="327"/>
      <c r="G155" s="69">
        <f t="shared" si="7"/>
        <v>0</v>
      </c>
    </row>
    <row r="156" spans="1:8" ht="30">
      <c r="A156" s="74">
        <f t="shared" si="8"/>
        <v>139</v>
      </c>
      <c r="B156" s="74" t="s">
        <v>156</v>
      </c>
      <c r="C156" s="317" t="s">
        <v>696</v>
      </c>
      <c r="D156" s="318" t="s">
        <v>11</v>
      </c>
      <c r="E156" s="333">
        <v>195</v>
      </c>
      <c r="F156" s="327"/>
      <c r="G156" s="69">
        <f t="shared" si="7"/>
        <v>0</v>
      </c>
    </row>
    <row r="157" spans="1:8" ht="45">
      <c r="A157" s="74">
        <f t="shared" si="8"/>
        <v>140</v>
      </c>
      <c r="B157" s="74" t="s">
        <v>156</v>
      </c>
      <c r="C157" s="317" t="s">
        <v>615</v>
      </c>
      <c r="D157" s="318" t="s">
        <v>165</v>
      </c>
      <c r="E157" s="333">
        <v>1</v>
      </c>
      <c r="F157" s="327"/>
      <c r="G157" s="69">
        <f t="shared" si="7"/>
        <v>0</v>
      </c>
    </row>
    <row r="158" spans="1:8" ht="45">
      <c r="A158" s="74">
        <f t="shared" si="8"/>
        <v>141</v>
      </c>
      <c r="B158" s="74" t="s">
        <v>156</v>
      </c>
      <c r="C158" s="317" t="s">
        <v>615</v>
      </c>
      <c r="D158" s="318" t="s">
        <v>165</v>
      </c>
      <c r="E158" s="333">
        <v>1</v>
      </c>
      <c r="F158" s="327"/>
      <c r="G158" s="69">
        <f t="shared" si="7"/>
        <v>0</v>
      </c>
    </row>
    <row r="159" spans="1:8" s="20" customFormat="1" ht="45">
      <c r="A159" s="74">
        <f t="shared" si="8"/>
        <v>142</v>
      </c>
      <c r="B159" s="74" t="s">
        <v>156</v>
      </c>
      <c r="C159" s="317" t="s">
        <v>616</v>
      </c>
      <c r="D159" s="318" t="s">
        <v>165</v>
      </c>
      <c r="E159" s="333">
        <v>71</v>
      </c>
      <c r="F159" s="334"/>
      <c r="G159" s="69">
        <f t="shared" si="7"/>
        <v>0</v>
      </c>
      <c r="H159" s="303"/>
    </row>
    <row r="160" spans="1:8" s="20" customFormat="1" ht="30">
      <c r="A160" s="74">
        <f t="shared" si="8"/>
        <v>143</v>
      </c>
      <c r="B160" s="74" t="s">
        <v>156</v>
      </c>
      <c r="C160" s="317" t="s">
        <v>201</v>
      </c>
      <c r="D160" s="318" t="s">
        <v>3</v>
      </c>
      <c r="E160" s="333">
        <v>1</v>
      </c>
      <c r="F160" s="334"/>
      <c r="G160" s="69">
        <f t="shared" si="7"/>
        <v>0</v>
      </c>
      <c r="H160" s="303"/>
    </row>
    <row r="161" spans="1:8" ht="45">
      <c r="A161" s="74">
        <f t="shared" si="8"/>
        <v>144</v>
      </c>
      <c r="B161" s="74" t="s">
        <v>156</v>
      </c>
      <c r="C161" s="317" t="s">
        <v>617</v>
      </c>
      <c r="D161" s="318" t="s">
        <v>202</v>
      </c>
      <c r="E161" s="333">
        <v>1</v>
      </c>
      <c r="F161" s="327"/>
      <c r="G161" s="69">
        <f t="shared" si="7"/>
        <v>0</v>
      </c>
    </row>
    <row r="162" spans="1:8" ht="45">
      <c r="A162" s="74">
        <f t="shared" si="8"/>
        <v>145</v>
      </c>
      <c r="B162" s="74" t="s">
        <v>156</v>
      </c>
      <c r="C162" s="317" t="s">
        <v>618</v>
      </c>
      <c r="D162" s="318" t="s">
        <v>202</v>
      </c>
      <c r="E162" s="333">
        <v>71</v>
      </c>
      <c r="F162" s="327"/>
      <c r="G162" s="69">
        <f t="shared" si="7"/>
        <v>0</v>
      </c>
    </row>
    <row r="163" spans="1:8" ht="45">
      <c r="A163" s="74">
        <f t="shared" si="8"/>
        <v>146</v>
      </c>
      <c r="B163" s="74" t="s">
        <v>156</v>
      </c>
      <c r="C163" s="317" t="s">
        <v>619</v>
      </c>
      <c r="D163" s="318" t="s">
        <v>202</v>
      </c>
      <c r="E163" s="333">
        <v>1</v>
      </c>
      <c r="F163" s="327"/>
      <c r="G163" s="69">
        <f t="shared" si="7"/>
        <v>0</v>
      </c>
    </row>
    <row r="164" spans="1:8" ht="45">
      <c r="A164" s="74">
        <f t="shared" si="8"/>
        <v>147</v>
      </c>
      <c r="B164" s="74" t="s">
        <v>156</v>
      </c>
      <c r="C164" s="317" t="s">
        <v>620</v>
      </c>
      <c r="D164" s="318" t="s">
        <v>202</v>
      </c>
      <c r="E164" s="333">
        <v>71</v>
      </c>
      <c r="F164" s="327"/>
      <c r="G164" s="69">
        <f t="shared" si="7"/>
        <v>0</v>
      </c>
    </row>
    <row r="165" spans="1:8" ht="45">
      <c r="A165" s="74">
        <f t="shared" si="8"/>
        <v>148</v>
      </c>
      <c r="B165" s="74" t="s">
        <v>156</v>
      </c>
      <c r="C165" s="317" t="s">
        <v>621</v>
      </c>
      <c r="D165" s="318" t="s">
        <v>203</v>
      </c>
      <c r="E165" s="333">
        <v>1</v>
      </c>
      <c r="F165" s="327"/>
      <c r="G165" s="69">
        <f t="shared" si="7"/>
        <v>0</v>
      </c>
    </row>
    <row r="166" spans="1:8" ht="45">
      <c r="A166" s="74">
        <f t="shared" si="8"/>
        <v>149</v>
      </c>
      <c r="B166" s="74" t="s">
        <v>156</v>
      </c>
      <c r="C166" s="317" t="s">
        <v>622</v>
      </c>
      <c r="D166" s="318" t="s">
        <v>203</v>
      </c>
      <c r="E166" s="333">
        <v>71</v>
      </c>
      <c r="F166" s="327"/>
      <c r="G166" s="69">
        <f t="shared" si="7"/>
        <v>0</v>
      </c>
    </row>
    <row r="167" spans="1:8">
      <c r="A167" s="74"/>
      <c r="B167" s="74"/>
      <c r="C167" s="320" t="s">
        <v>205</v>
      </c>
      <c r="D167" s="318"/>
      <c r="E167" s="333"/>
      <c r="F167" s="327"/>
      <c r="G167" s="69"/>
    </row>
    <row r="168" spans="1:8" ht="30">
      <c r="A168" s="74">
        <f>A166+1</f>
        <v>150</v>
      </c>
      <c r="B168" s="74" t="s">
        <v>156</v>
      </c>
      <c r="C168" s="317" t="s">
        <v>206</v>
      </c>
      <c r="D168" s="318" t="s">
        <v>11</v>
      </c>
      <c r="E168" s="333">
        <v>485</v>
      </c>
      <c r="F168" s="327"/>
      <c r="G168" s="69">
        <f t="shared" si="7"/>
        <v>0</v>
      </c>
    </row>
    <row r="169" spans="1:8" ht="30">
      <c r="A169" s="74">
        <f t="shared" si="8"/>
        <v>151</v>
      </c>
      <c r="B169" s="74" t="s">
        <v>156</v>
      </c>
      <c r="C169" s="317" t="s">
        <v>703</v>
      </c>
      <c r="D169" s="318" t="s">
        <v>11</v>
      </c>
      <c r="E169" s="333">
        <v>425</v>
      </c>
      <c r="F169" s="327"/>
      <c r="G169" s="69">
        <f t="shared" si="7"/>
        <v>0</v>
      </c>
    </row>
    <row r="170" spans="1:8" ht="30">
      <c r="A170" s="74">
        <f t="shared" si="8"/>
        <v>152</v>
      </c>
      <c r="B170" s="74" t="s">
        <v>156</v>
      </c>
      <c r="C170" s="317" t="s">
        <v>623</v>
      </c>
      <c r="D170" s="318" t="s">
        <v>3</v>
      </c>
      <c r="E170" s="333">
        <v>2</v>
      </c>
      <c r="F170" s="327"/>
      <c r="G170" s="69">
        <f t="shared" si="7"/>
        <v>0</v>
      </c>
    </row>
    <row r="171" spans="1:8" ht="30">
      <c r="A171" s="74">
        <f t="shared" si="8"/>
        <v>153</v>
      </c>
      <c r="B171" s="74" t="s">
        <v>156</v>
      </c>
      <c r="C171" s="317" t="s">
        <v>197</v>
      </c>
      <c r="D171" s="318" t="s">
        <v>165</v>
      </c>
      <c r="E171" s="333">
        <v>1</v>
      </c>
      <c r="F171" s="327"/>
      <c r="G171" s="69">
        <f t="shared" si="7"/>
        <v>0</v>
      </c>
    </row>
    <row r="172" spans="1:8" s="20" customFormat="1" ht="30">
      <c r="A172" s="74">
        <f t="shared" si="8"/>
        <v>154</v>
      </c>
      <c r="B172" s="74" t="s">
        <v>156</v>
      </c>
      <c r="C172" s="317" t="s">
        <v>198</v>
      </c>
      <c r="D172" s="318" t="s">
        <v>11</v>
      </c>
      <c r="E172" s="333">
        <v>374</v>
      </c>
      <c r="F172" s="334"/>
      <c r="G172" s="69">
        <f t="shared" si="7"/>
        <v>0</v>
      </c>
      <c r="H172" s="303"/>
    </row>
    <row r="173" spans="1:8" s="20" customFormat="1" ht="30">
      <c r="A173" s="74">
        <f t="shared" si="8"/>
        <v>155</v>
      </c>
      <c r="B173" s="74" t="s">
        <v>156</v>
      </c>
      <c r="C173" s="317" t="s">
        <v>695</v>
      </c>
      <c r="D173" s="318" t="s">
        <v>11</v>
      </c>
      <c r="E173" s="333">
        <v>327</v>
      </c>
      <c r="F173" s="334"/>
      <c r="G173" s="69">
        <f t="shared" si="7"/>
        <v>0</v>
      </c>
      <c r="H173" s="303"/>
    </row>
    <row r="174" spans="1:8" ht="30">
      <c r="A174" s="74">
        <f t="shared" si="8"/>
        <v>156</v>
      </c>
      <c r="B174" s="74" t="s">
        <v>156</v>
      </c>
      <c r="C174" s="317" t="s">
        <v>696</v>
      </c>
      <c r="D174" s="318" t="s">
        <v>11</v>
      </c>
      <c r="E174" s="333">
        <v>485</v>
      </c>
      <c r="F174" s="327"/>
      <c r="G174" s="69">
        <f t="shared" si="7"/>
        <v>0</v>
      </c>
    </row>
    <row r="175" spans="1:8" ht="45">
      <c r="A175" s="74">
        <f t="shared" si="8"/>
        <v>157</v>
      </c>
      <c r="B175" s="74" t="s">
        <v>156</v>
      </c>
      <c r="C175" s="317" t="s">
        <v>615</v>
      </c>
      <c r="D175" s="318" t="s">
        <v>165</v>
      </c>
      <c r="E175" s="333">
        <v>1</v>
      </c>
      <c r="F175" s="327"/>
      <c r="G175" s="69">
        <f t="shared" si="7"/>
        <v>0</v>
      </c>
    </row>
    <row r="176" spans="1:8" ht="45">
      <c r="A176" s="74">
        <f t="shared" si="8"/>
        <v>158</v>
      </c>
      <c r="B176" s="74" t="s">
        <v>156</v>
      </c>
      <c r="C176" s="317" t="s">
        <v>615</v>
      </c>
      <c r="D176" s="318" t="s">
        <v>165</v>
      </c>
      <c r="E176" s="333">
        <v>1</v>
      </c>
      <c r="F176" s="327"/>
      <c r="G176" s="69">
        <f t="shared" si="7"/>
        <v>0</v>
      </c>
    </row>
    <row r="177" spans="1:8" ht="45">
      <c r="A177" s="74">
        <f t="shared" si="8"/>
        <v>159</v>
      </c>
      <c r="B177" s="74" t="s">
        <v>156</v>
      </c>
      <c r="C177" s="317" t="s">
        <v>616</v>
      </c>
      <c r="D177" s="318" t="s">
        <v>165</v>
      </c>
      <c r="E177" s="333">
        <v>22</v>
      </c>
      <c r="F177" s="327"/>
      <c r="G177" s="69">
        <f t="shared" si="7"/>
        <v>0</v>
      </c>
    </row>
    <row r="178" spans="1:8" ht="30">
      <c r="A178" s="74">
        <f t="shared" si="8"/>
        <v>160</v>
      </c>
      <c r="B178" s="74" t="s">
        <v>156</v>
      </c>
      <c r="C178" s="317" t="s">
        <v>200</v>
      </c>
      <c r="D178" s="318" t="s">
        <v>165</v>
      </c>
      <c r="E178" s="333">
        <v>1</v>
      </c>
      <c r="F178" s="327"/>
      <c r="G178" s="69">
        <f t="shared" si="7"/>
        <v>0</v>
      </c>
    </row>
    <row r="179" spans="1:8" ht="45">
      <c r="A179" s="74">
        <f t="shared" si="8"/>
        <v>161</v>
      </c>
      <c r="B179" s="74" t="s">
        <v>156</v>
      </c>
      <c r="C179" s="317" t="s">
        <v>617</v>
      </c>
      <c r="D179" s="318" t="s">
        <v>202</v>
      </c>
      <c r="E179" s="333">
        <v>1</v>
      </c>
      <c r="F179" s="327"/>
      <c r="G179" s="69">
        <f t="shared" si="7"/>
        <v>0</v>
      </c>
    </row>
    <row r="180" spans="1:8" ht="45">
      <c r="A180" s="74">
        <f t="shared" si="8"/>
        <v>162</v>
      </c>
      <c r="B180" s="74" t="s">
        <v>156</v>
      </c>
      <c r="C180" s="317" t="s">
        <v>618</v>
      </c>
      <c r="D180" s="318" t="s">
        <v>202</v>
      </c>
      <c r="E180" s="333">
        <v>11</v>
      </c>
      <c r="F180" s="327"/>
      <c r="G180" s="69">
        <f t="shared" si="7"/>
        <v>0</v>
      </c>
    </row>
    <row r="181" spans="1:8" ht="45">
      <c r="A181" s="74">
        <f t="shared" si="8"/>
        <v>163</v>
      </c>
      <c r="B181" s="74" t="s">
        <v>156</v>
      </c>
      <c r="C181" s="317" t="s">
        <v>619</v>
      </c>
      <c r="D181" s="318" t="s">
        <v>202</v>
      </c>
      <c r="E181" s="333">
        <v>1</v>
      </c>
      <c r="F181" s="327"/>
      <c r="G181" s="69">
        <f t="shared" si="7"/>
        <v>0</v>
      </c>
    </row>
    <row r="182" spans="1:8" s="20" customFormat="1" ht="45">
      <c r="A182" s="74">
        <f t="shared" si="8"/>
        <v>164</v>
      </c>
      <c r="B182" s="74" t="s">
        <v>156</v>
      </c>
      <c r="C182" s="317" t="s">
        <v>620</v>
      </c>
      <c r="D182" s="318" t="s">
        <v>202</v>
      </c>
      <c r="E182" s="333">
        <v>11</v>
      </c>
      <c r="F182" s="334"/>
      <c r="G182" s="69">
        <f t="shared" si="7"/>
        <v>0</v>
      </c>
      <c r="H182" s="303"/>
    </row>
    <row r="183" spans="1:8" s="20" customFormat="1" ht="45">
      <c r="A183" s="74">
        <f t="shared" si="8"/>
        <v>165</v>
      </c>
      <c r="B183" s="74" t="s">
        <v>156</v>
      </c>
      <c r="C183" s="317" t="s">
        <v>621</v>
      </c>
      <c r="D183" s="318" t="s">
        <v>203</v>
      </c>
      <c r="E183" s="333">
        <v>1</v>
      </c>
      <c r="F183" s="334"/>
      <c r="G183" s="69">
        <f t="shared" si="7"/>
        <v>0</v>
      </c>
      <c r="H183" s="303"/>
    </row>
    <row r="184" spans="1:8" ht="45">
      <c r="A184" s="74">
        <f t="shared" si="8"/>
        <v>166</v>
      </c>
      <c r="B184" s="74" t="s">
        <v>156</v>
      </c>
      <c r="C184" s="317" t="s">
        <v>622</v>
      </c>
      <c r="D184" s="318" t="s">
        <v>203</v>
      </c>
      <c r="E184" s="333">
        <v>11</v>
      </c>
      <c r="F184" s="327"/>
      <c r="G184" s="69">
        <f t="shared" si="7"/>
        <v>0</v>
      </c>
    </row>
    <row r="185" spans="1:8">
      <c r="A185" s="74"/>
      <c r="B185" s="74"/>
      <c r="C185" s="320" t="s">
        <v>593</v>
      </c>
      <c r="D185" s="318"/>
      <c r="E185" s="333"/>
      <c r="F185" s="327"/>
      <c r="G185" s="69"/>
    </row>
    <row r="186" spans="1:8" ht="30">
      <c r="A186" s="74">
        <v>167</v>
      </c>
      <c r="B186" s="74" t="s">
        <v>156</v>
      </c>
      <c r="C186" s="317" t="s">
        <v>594</v>
      </c>
      <c r="D186" s="318" t="s">
        <v>11</v>
      </c>
      <c r="E186" s="333">
        <v>555</v>
      </c>
      <c r="F186" s="327"/>
      <c r="G186" s="69">
        <f t="shared" si="7"/>
        <v>0</v>
      </c>
    </row>
    <row r="187" spans="1:8" ht="30">
      <c r="A187" s="74">
        <f t="shared" si="8"/>
        <v>168</v>
      </c>
      <c r="B187" s="74" t="s">
        <v>156</v>
      </c>
      <c r="C187" s="317" t="s">
        <v>704</v>
      </c>
      <c r="D187" s="318" t="s">
        <v>11</v>
      </c>
      <c r="E187" s="333">
        <v>495</v>
      </c>
      <c r="F187" s="327"/>
      <c r="G187" s="69">
        <f t="shared" si="7"/>
        <v>0</v>
      </c>
    </row>
    <row r="188" spans="1:8" ht="30">
      <c r="A188" s="74">
        <f t="shared" si="8"/>
        <v>169</v>
      </c>
      <c r="B188" s="74" t="s">
        <v>156</v>
      </c>
      <c r="C188" s="317" t="s">
        <v>614</v>
      </c>
      <c r="D188" s="318" t="s">
        <v>3</v>
      </c>
      <c r="E188" s="333">
        <v>2</v>
      </c>
      <c r="F188" s="327"/>
      <c r="G188" s="69">
        <f t="shared" si="7"/>
        <v>0</v>
      </c>
    </row>
    <row r="189" spans="1:8" ht="30">
      <c r="A189" s="74">
        <f t="shared" si="8"/>
        <v>170</v>
      </c>
      <c r="B189" s="74" t="s">
        <v>156</v>
      </c>
      <c r="C189" s="317" t="s">
        <v>197</v>
      </c>
      <c r="D189" s="318" t="s">
        <v>165</v>
      </c>
      <c r="E189" s="333">
        <v>1</v>
      </c>
      <c r="F189" s="327"/>
      <c r="G189" s="69">
        <f t="shared" si="7"/>
        <v>0</v>
      </c>
    </row>
    <row r="190" spans="1:8" ht="30">
      <c r="A190" s="74">
        <f t="shared" si="8"/>
        <v>171</v>
      </c>
      <c r="B190" s="74" t="s">
        <v>156</v>
      </c>
      <c r="C190" s="317" t="s">
        <v>198</v>
      </c>
      <c r="D190" s="318" t="s">
        <v>11</v>
      </c>
      <c r="E190" s="333">
        <v>420</v>
      </c>
      <c r="F190" s="327"/>
      <c r="G190" s="69">
        <f t="shared" si="7"/>
        <v>0</v>
      </c>
    </row>
    <row r="191" spans="1:8" ht="30">
      <c r="A191" s="74">
        <f t="shared" si="8"/>
        <v>172</v>
      </c>
      <c r="B191" s="74" t="s">
        <v>156</v>
      </c>
      <c r="C191" s="317" t="s">
        <v>695</v>
      </c>
      <c r="D191" s="318" t="s">
        <v>11</v>
      </c>
      <c r="E191" s="333">
        <v>575</v>
      </c>
      <c r="F191" s="327"/>
      <c r="G191" s="69">
        <f t="shared" si="7"/>
        <v>0</v>
      </c>
    </row>
    <row r="192" spans="1:8" ht="30">
      <c r="A192" s="74">
        <f t="shared" si="8"/>
        <v>173</v>
      </c>
      <c r="B192" s="74" t="s">
        <v>156</v>
      </c>
      <c r="C192" s="317" t="s">
        <v>696</v>
      </c>
      <c r="D192" s="318" t="s">
        <v>11</v>
      </c>
      <c r="E192" s="333">
        <v>555</v>
      </c>
      <c r="F192" s="327"/>
      <c r="G192" s="69">
        <f t="shared" si="7"/>
        <v>0</v>
      </c>
    </row>
    <row r="193" spans="1:8" ht="45">
      <c r="A193" s="74">
        <f t="shared" si="8"/>
        <v>174</v>
      </c>
      <c r="B193" s="74" t="s">
        <v>156</v>
      </c>
      <c r="C193" s="317" t="s">
        <v>615</v>
      </c>
      <c r="D193" s="318" t="s">
        <v>165</v>
      </c>
      <c r="E193" s="333">
        <v>1</v>
      </c>
      <c r="F193" s="327"/>
      <c r="G193" s="69">
        <f t="shared" si="7"/>
        <v>0</v>
      </c>
    </row>
    <row r="194" spans="1:8" s="20" customFormat="1" ht="45">
      <c r="A194" s="74">
        <f t="shared" si="8"/>
        <v>175</v>
      </c>
      <c r="B194" s="74" t="s">
        <v>156</v>
      </c>
      <c r="C194" s="317" t="s">
        <v>615</v>
      </c>
      <c r="D194" s="318" t="s">
        <v>165</v>
      </c>
      <c r="E194" s="333">
        <v>1</v>
      </c>
      <c r="F194" s="334"/>
      <c r="G194" s="69">
        <f t="shared" si="7"/>
        <v>0</v>
      </c>
      <c r="H194" s="303"/>
    </row>
    <row r="195" spans="1:8" s="20" customFormat="1" ht="45">
      <c r="A195" s="74">
        <f t="shared" si="8"/>
        <v>176</v>
      </c>
      <c r="B195" s="74" t="s">
        <v>156</v>
      </c>
      <c r="C195" s="317" t="s">
        <v>616</v>
      </c>
      <c r="D195" s="318" t="s">
        <v>165</v>
      </c>
      <c r="E195" s="333">
        <v>286</v>
      </c>
      <c r="F195" s="334"/>
      <c r="G195" s="69">
        <f t="shared" si="7"/>
        <v>0</v>
      </c>
      <c r="H195" s="303"/>
    </row>
    <row r="196" spans="1:8" ht="30">
      <c r="A196" s="74">
        <f t="shared" si="8"/>
        <v>177</v>
      </c>
      <c r="B196" s="74" t="s">
        <v>156</v>
      </c>
      <c r="C196" s="317" t="s">
        <v>200</v>
      </c>
      <c r="D196" s="318" t="s">
        <v>165</v>
      </c>
      <c r="E196" s="333">
        <v>1</v>
      </c>
      <c r="F196" s="327"/>
      <c r="G196" s="69">
        <f t="shared" si="7"/>
        <v>0</v>
      </c>
    </row>
    <row r="197" spans="1:8" ht="30">
      <c r="A197" s="74">
        <f t="shared" si="8"/>
        <v>178</v>
      </c>
      <c r="B197" s="74" t="s">
        <v>156</v>
      </c>
      <c r="C197" s="317" t="s">
        <v>201</v>
      </c>
      <c r="D197" s="318" t="s">
        <v>3</v>
      </c>
      <c r="E197" s="333">
        <v>1</v>
      </c>
      <c r="F197" s="327"/>
      <c r="G197" s="69">
        <f t="shared" si="7"/>
        <v>0</v>
      </c>
    </row>
    <row r="198" spans="1:8" ht="45">
      <c r="A198" s="74">
        <f t="shared" si="8"/>
        <v>179</v>
      </c>
      <c r="B198" s="74" t="s">
        <v>156</v>
      </c>
      <c r="C198" s="317" t="s">
        <v>617</v>
      </c>
      <c r="D198" s="318" t="s">
        <v>202</v>
      </c>
      <c r="E198" s="333">
        <v>1</v>
      </c>
      <c r="F198" s="327"/>
      <c r="G198" s="69">
        <f t="shared" si="7"/>
        <v>0</v>
      </c>
    </row>
    <row r="199" spans="1:8" ht="45">
      <c r="A199" s="74">
        <f t="shared" si="8"/>
        <v>180</v>
      </c>
      <c r="B199" s="74" t="s">
        <v>156</v>
      </c>
      <c r="C199" s="317" t="s">
        <v>618</v>
      </c>
      <c r="D199" s="318" t="s">
        <v>202</v>
      </c>
      <c r="E199" s="333">
        <v>143</v>
      </c>
      <c r="F199" s="327"/>
      <c r="G199" s="69">
        <f t="shared" si="7"/>
        <v>0</v>
      </c>
    </row>
    <row r="200" spans="1:8" ht="45">
      <c r="A200" s="74">
        <f t="shared" si="8"/>
        <v>181</v>
      </c>
      <c r="B200" s="74" t="s">
        <v>156</v>
      </c>
      <c r="C200" s="317" t="s">
        <v>619</v>
      </c>
      <c r="D200" s="318" t="s">
        <v>202</v>
      </c>
      <c r="E200" s="333">
        <v>1</v>
      </c>
      <c r="F200" s="327"/>
      <c r="G200" s="69">
        <f t="shared" si="7"/>
        <v>0</v>
      </c>
    </row>
    <row r="201" spans="1:8" ht="45">
      <c r="A201" s="74">
        <f t="shared" si="8"/>
        <v>182</v>
      </c>
      <c r="B201" s="74" t="s">
        <v>156</v>
      </c>
      <c r="C201" s="317" t="s">
        <v>620</v>
      </c>
      <c r="D201" s="318" t="s">
        <v>202</v>
      </c>
      <c r="E201" s="333">
        <v>143</v>
      </c>
      <c r="F201" s="327"/>
      <c r="G201" s="69">
        <f t="shared" ref="G201:G264" si="9">ROUND(E201*F201,2)</f>
        <v>0</v>
      </c>
    </row>
    <row r="202" spans="1:8" ht="45">
      <c r="A202" s="74">
        <f t="shared" si="8"/>
        <v>183</v>
      </c>
      <c r="B202" s="74" t="s">
        <v>156</v>
      </c>
      <c r="C202" s="317" t="s">
        <v>621</v>
      </c>
      <c r="D202" s="318" t="s">
        <v>203</v>
      </c>
      <c r="E202" s="333">
        <v>1</v>
      </c>
      <c r="F202" s="327"/>
      <c r="G202" s="69">
        <f t="shared" si="9"/>
        <v>0</v>
      </c>
    </row>
    <row r="203" spans="1:8" ht="45">
      <c r="A203" s="74">
        <f t="shared" si="8"/>
        <v>184</v>
      </c>
      <c r="B203" s="74" t="s">
        <v>156</v>
      </c>
      <c r="C203" s="317" t="s">
        <v>622</v>
      </c>
      <c r="D203" s="318" t="s">
        <v>203</v>
      </c>
      <c r="E203" s="333">
        <v>143</v>
      </c>
      <c r="F203" s="327"/>
      <c r="G203" s="69">
        <f t="shared" si="9"/>
        <v>0</v>
      </c>
    </row>
    <row r="204" spans="1:8" s="20" customFormat="1" ht="15" customHeight="1">
      <c r="A204" s="314" t="s">
        <v>213</v>
      </c>
      <c r="B204" s="556" t="s">
        <v>595</v>
      </c>
      <c r="C204" s="557"/>
      <c r="D204" s="314"/>
      <c r="E204" s="331"/>
      <c r="F204" s="334"/>
      <c r="G204" s="69"/>
      <c r="H204" s="303"/>
    </row>
    <row r="205" spans="1:8" s="20" customFormat="1">
      <c r="A205" s="74"/>
      <c r="B205" s="74"/>
      <c r="C205" s="320" t="s">
        <v>212</v>
      </c>
      <c r="D205" s="318"/>
      <c r="E205" s="333"/>
      <c r="F205" s="334"/>
      <c r="G205" s="69"/>
      <c r="H205" s="303"/>
    </row>
    <row r="206" spans="1:8" s="20" customFormat="1" ht="30">
      <c r="A206" s="74">
        <v>185</v>
      </c>
      <c r="B206" s="74" t="s">
        <v>156</v>
      </c>
      <c r="C206" s="317" t="s">
        <v>197</v>
      </c>
      <c r="D206" s="318" t="s">
        <v>165</v>
      </c>
      <c r="E206" s="333">
        <v>1</v>
      </c>
      <c r="F206" s="334"/>
      <c r="G206" s="69">
        <f t="shared" si="9"/>
        <v>0</v>
      </c>
      <c r="H206" s="303"/>
    </row>
    <row r="207" spans="1:8" s="20" customFormat="1" ht="30">
      <c r="A207" s="74">
        <f>A206+1</f>
        <v>186</v>
      </c>
      <c r="B207" s="74" t="s">
        <v>156</v>
      </c>
      <c r="C207" s="317" t="s">
        <v>211</v>
      </c>
      <c r="D207" s="318" t="s">
        <v>11</v>
      </c>
      <c r="E207" s="333">
        <v>240</v>
      </c>
      <c r="F207" s="334"/>
      <c r="G207" s="69">
        <f t="shared" si="9"/>
        <v>0</v>
      </c>
      <c r="H207" s="303"/>
    </row>
    <row r="208" spans="1:8" ht="30">
      <c r="A208" s="74">
        <f t="shared" ref="A208:A238" si="10">A207+1</f>
        <v>187</v>
      </c>
      <c r="B208" s="74" t="s">
        <v>156</v>
      </c>
      <c r="C208" s="317" t="s">
        <v>705</v>
      </c>
      <c r="D208" s="318" t="s">
        <v>11</v>
      </c>
      <c r="E208" s="333">
        <v>220</v>
      </c>
      <c r="F208" s="327"/>
      <c r="G208" s="69">
        <f t="shared" si="9"/>
        <v>0</v>
      </c>
    </row>
    <row r="209" spans="1:8" ht="30">
      <c r="A209" s="74">
        <f t="shared" si="10"/>
        <v>188</v>
      </c>
      <c r="B209" s="74" t="s">
        <v>156</v>
      </c>
      <c r="C209" s="317" t="s">
        <v>703</v>
      </c>
      <c r="D209" s="318" t="s">
        <v>11</v>
      </c>
      <c r="E209" s="333">
        <v>205</v>
      </c>
      <c r="F209" s="327"/>
      <c r="G209" s="69">
        <f t="shared" si="9"/>
        <v>0</v>
      </c>
    </row>
    <row r="210" spans="1:8" s="20" customFormat="1" ht="14.25" customHeight="1">
      <c r="A210" s="74">
        <f t="shared" si="10"/>
        <v>189</v>
      </c>
      <c r="B210" s="74" t="s">
        <v>156</v>
      </c>
      <c r="C210" s="317" t="s">
        <v>696</v>
      </c>
      <c r="D210" s="318" t="s">
        <v>11</v>
      </c>
      <c r="E210" s="333">
        <v>240</v>
      </c>
      <c r="F210" s="334"/>
      <c r="G210" s="69">
        <f t="shared" si="9"/>
        <v>0</v>
      </c>
      <c r="H210" s="303"/>
    </row>
    <row r="211" spans="1:8" ht="30">
      <c r="A211" s="74">
        <f t="shared" si="10"/>
        <v>190</v>
      </c>
      <c r="B211" s="74" t="s">
        <v>156</v>
      </c>
      <c r="C211" s="317" t="s">
        <v>200</v>
      </c>
      <c r="D211" s="318" t="s">
        <v>165</v>
      </c>
      <c r="E211" s="333">
        <v>1</v>
      </c>
      <c r="F211" s="327"/>
      <c r="G211" s="69">
        <f t="shared" si="9"/>
        <v>0</v>
      </c>
    </row>
    <row r="212" spans="1:8" ht="30">
      <c r="A212" s="74">
        <f t="shared" si="10"/>
        <v>191</v>
      </c>
      <c r="B212" s="74" t="s">
        <v>156</v>
      </c>
      <c r="C212" s="317" t="s">
        <v>623</v>
      </c>
      <c r="D212" s="318" t="s">
        <v>3</v>
      </c>
      <c r="E212" s="333">
        <v>2</v>
      </c>
      <c r="F212" s="327"/>
      <c r="G212" s="69">
        <f t="shared" si="9"/>
        <v>0</v>
      </c>
    </row>
    <row r="213" spans="1:8" ht="45">
      <c r="A213" s="74">
        <f t="shared" si="10"/>
        <v>192</v>
      </c>
      <c r="B213" s="74" t="s">
        <v>156</v>
      </c>
      <c r="C213" s="317" t="s">
        <v>615</v>
      </c>
      <c r="D213" s="318" t="s">
        <v>165</v>
      </c>
      <c r="E213" s="333">
        <v>1</v>
      </c>
      <c r="F213" s="327"/>
      <c r="G213" s="69">
        <f t="shared" si="9"/>
        <v>0</v>
      </c>
    </row>
    <row r="214" spans="1:8" ht="45">
      <c r="A214" s="74">
        <f t="shared" si="10"/>
        <v>193</v>
      </c>
      <c r="B214" s="74" t="s">
        <v>156</v>
      </c>
      <c r="C214" s="317" t="s">
        <v>616</v>
      </c>
      <c r="D214" s="318" t="s">
        <v>165</v>
      </c>
      <c r="E214" s="333">
        <v>11</v>
      </c>
      <c r="F214" s="327"/>
      <c r="G214" s="69">
        <f t="shared" si="9"/>
        <v>0</v>
      </c>
    </row>
    <row r="215" spans="1:8" s="20" customFormat="1" ht="45">
      <c r="A215" s="74">
        <f t="shared" si="10"/>
        <v>194</v>
      </c>
      <c r="B215" s="74" t="s">
        <v>156</v>
      </c>
      <c r="C215" s="317" t="s">
        <v>617</v>
      </c>
      <c r="D215" s="318" t="s">
        <v>202</v>
      </c>
      <c r="E215" s="333">
        <v>1</v>
      </c>
      <c r="F215" s="334"/>
      <c r="G215" s="69">
        <f t="shared" si="9"/>
        <v>0</v>
      </c>
      <c r="H215" s="303"/>
    </row>
    <row r="216" spans="1:8" s="20" customFormat="1" ht="45">
      <c r="A216" s="74">
        <f t="shared" si="10"/>
        <v>195</v>
      </c>
      <c r="B216" s="74" t="s">
        <v>156</v>
      </c>
      <c r="C216" s="317" t="s">
        <v>618</v>
      </c>
      <c r="D216" s="318" t="s">
        <v>202</v>
      </c>
      <c r="E216" s="333">
        <v>11</v>
      </c>
      <c r="F216" s="334"/>
      <c r="G216" s="69">
        <f t="shared" si="9"/>
        <v>0</v>
      </c>
      <c r="H216" s="303"/>
    </row>
    <row r="217" spans="1:8" ht="45">
      <c r="A217" s="74">
        <f t="shared" si="10"/>
        <v>196</v>
      </c>
      <c r="B217" s="74" t="s">
        <v>156</v>
      </c>
      <c r="C217" s="317" t="s">
        <v>619</v>
      </c>
      <c r="D217" s="318" t="s">
        <v>202</v>
      </c>
      <c r="E217" s="333">
        <v>1</v>
      </c>
      <c r="F217" s="327"/>
      <c r="G217" s="69">
        <f t="shared" si="9"/>
        <v>0</v>
      </c>
    </row>
    <row r="218" spans="1:8" ht="45">
      <c r="A218" s="74">
        <f t="shared" si="10"/>
        <v>197</v>
      </c>
      <c r="B218" s="74" t="s">
        <v>156</v>
      </c>
      <c r="C218" s="317" t="s">
        <v>620</v>
      </c>
      <c r="D218" s="318" t="s">
        <v>202</v>
      </c>
      <c r="E218" s="333">
        <v>11</v>
      </c>
      <c r="F218" s="327"/>
      <c r="G218" s="69">
        <f t="shared" si="9"/>
        <v>0</v>
      </c>
    </row>
    <row r="219" spans="1:8" ht="45">
      <c r="A219" s="74">
        <f t="shared" si="10"/>
        <v>198</v>
      </c>
      <c r="B219" s="74" t="s">
        <v>156</v>
      </c>
      <c r="C219" s="317" t="s">
        <v>621</v>
      </c>
      <c r="D219" s="318" t="s">
        <v>203</v>
      </c>
      <c r="E219" s="333">
        <v>1</v>
      </c>
      <c r="F219" s="327"/>
      <c r="G219" s="69">
        <f t="shared" si="9"/>
        <v>0</v>
      </c>
    </row>
    <row r="220" spans="1:8" ht="45">
      <c r="A220" s="74">
        <f t="shared" si="10"/>
        <v>199</v>
      </c>
      <c r="B220" s="74" t="s">
        <v>156</v>
      </c>
      <c r="C220" s="317" t="s">
        <v>622</v>
      </c>
      <c r="D220" s="318" t="s">
        <v>203</v>
      </c>
      <c r="E220" s="333">
        <v>11</v>
      </c>
      <c r="F220" s="327"/>
      <c r="G220" s="69">
        <f t="shared" si="9"/>
        <v>0</v>
      </c>
    </row>
    <row r="221" spans="1:8">
      <c r="A221" s="74"/>
      <c r="B221" s="74"/>
      <c r="C221" s="320" t="s">
        <v>596</v>
      </c>
      <c r="D221" s="318"/>
      <c r="E221" s="333"/>
      <c r="F221" s="327"/>
      <c r="G221" s="69"/>
    </row>
    <row r="222" spans="1:8" ht="30">
      <c r="A222" s="74">
        <f>A220+1</f>
        <v>200</v>
      </c>
      <c r="B222" s="74" t="s">
        <v>156</v>
      </c>
      <c r="C222" s="317" t="s">
        <v>624</v>
      </c>
      <c r="D222" s="318" t="s">
        <v>11</v>
      </c>
      <c r="E222" s="333">
        <v>295</v>
      </c>
      <c r="F222" s="327"/>
      <c r="G222" s="69">
        <f t="shared" si="9"/>
        <v>0</v>
      </c>
    </row>
    <row r="223" spans="1:8" ht="30">
      <c r="A223" s="74">
        <f t="shared" si="10"/>
        <v>201</v>
      </c>
      <c r="B223" s="74" t="s">
        <v>156</v>
      </c>
      <c r="C223" s="317" t="s">
        <v>703</v>
      </c>
      <c r="D223" s="318" t="s">
        <v>11</v>
      </c>
      <c r="E223" s="333">
        <v>125</v>
      </c>
      <c r="F223" s="327"/>
      <c r="G223" s="69">
        <f t="shared" si="9"/>
        <v>0</v>
      </c>
    </row>
    <row r="224" spans="1:8" ht="30">
      <c r="A224" s="74">
        <f t="shared" si="10"/>
        <v>202</v>
      </c>
      <c r="B224" s="74" t="s">
        <v>156</v>
      </c>
      <c r="C224" s="317" t="s">
        <v>623</v>
      </c>
      <c r="D224" s="318" t="s">
        <v>3</v>
      </c>
      <c r="E224" s="333">
        <v>2</v>
      </c>
      <c r="F224" s="327"/>
      <c r="G224" s="69">
        <f t="shared" si="9"/>
        <v>0</v>
      </c>
    </row>
    <row r="225" spans="1:8" s="20" customFormat="1" ht="30">
      <c r="A225" s="74">
        <f t="shared" si="10"/>
        <v>203</v>
      </c>
      <c r="B225" s="74" t="s">
        <v>156</v>
      </c>
      <c r="C225" s="317" t="s">
        <v>197</v>
      </c>
      <c r="D225" s="318" t="s">
        <v>165</v>
      </c>
      <c r="E225" s="333">
        <v>1</v>
      </c>
      <c r="F225" s="334"/>
      <c r="G225" s="69">
        <f t="shared" si="9"/>
        <v>0</v>
      </c>
      <c r="H225" s="303"/>
    </row>
    <row r="226" spans="1:8" s="20" customFormat="1" ht="30">
      <c r="A226" s="74">
        <f t="shared" si="10"/>
        <v>204</v>
      </c>
      <c r="B226" s="74" t="s">
        <v>156</v>
      </c>
      <c r="C226" s="317" t="s">
        <v>198</v>
      </c>
      <c r="D226" s="318" t="s">
        <v>11</v>
      </c>
      <c r="E226" s="333">
        <v>236</v>
      </c>
      <c r="F226" s="334"/>
      <c r="G226" s="69">
        <f t="shared" si="9"/>
        <v>0</v>
      </c>
      <c r="H226" s="303"/>
    </row>
    <row r="227" spans="1:8" ht="30">
      <c r="A227" s="74">
        <f t="shared" si="10"/>
        <v>205</v>
      </c>
      <c r="B227" s="74" t="s">
        <v>156</v>
      </c>
      <c r="C227" s="317" t="s">
        <v>695</v>
      </c>
      <c r="D227" s="318" t="s">
        <v>11</v>
      </c>
      <c r="E227" s="333">
        <v>92</v>
      </c>
      <c r="F227" s="327"/>
      <c r="G227" s="69">
        <f t="shared" si="9"/>
        <v>0</v>
      </c>
    </row>
    <row r="228" spans="1:8" ht="45">
      <c r="A228" s="74">
        <f t="shared" si="10"/>
        <v>206</v>
      </c>
      <c r="B228" s="74" t="s">
        <v>156</v>
      </c>
      <c r="C228" s="317" t="s">
        <v>199</v>
      </c>
      <c r="D228" s="318" t="s">
        <v>11</v>
      </c>
      <c r="E228" s="333">
        <v>295</v>
      </c>
      <c r="F228" s="327"/>
      <c r="G228" s="69">
        <f t="shared" si="9"/>
        <v>0</v>
      </c>
    </row>
    <row r="229" spans="1:8" ht="45">
      <c r="A229" s="74">
        <f t="shared" si="10"/>
        <v>207</v>
      </c>
      <c r="B229" s="74" t="s">
        <v>156</v>
      </c>
      <c r="C229" s="317" t="s">
        <v>615</v>
      </c>
      <c r="D229" s="318" t="s">
        <v>165</v>
      </c>
      <c r="E229" s="333">
        <v>1</v>
      </c>
      <c r="F229" s="327"/>
      <c r="G229" s="69">
        <f t="shared" si="9"/>
        <v>0</v>
      </c>
    </row>
    <row r="230" spans="1:8" ht="45">
      <c r="A230" s="74">
        <f t="shared" si="10"/>
        <v>208</v>
      </c>
      <c r="B230" s="74" t="s">
        <v>156</v>
      </c>
      <c r="C230" s="317" t="s">
        <v>615</v>
      </c>
      <c r="D230" s="318" t="s">
        <v>165</v>
      </c>
      <c r="E230" s="333">
        <v>1</v>
      </c>
      <c r="F230" s="327"/>
      <c r="G230" s="69">
        <f t="shared" si="9"/>
        <v>0</v>
      </c>
    </row>
    <row r="231" spans="1:8" ht="45">
      <c r="A231" s="74">
        <f t="shared" si="10"/>
        <v>209</v>
      </c>
      <c r="B231" s="74" t="s">
        <v>156</v>
      </c>
      <c r="C231" s="317" t="s">
        <v>616</v>
      </c>
      <c r="D231" s="318" t="s">
        <v>165</v>
      </c>
      <c r="E231" s="333">
        <v>22</v>
      </c>
      <c r="F231" s="327"/>
      <c r="G231" s="69">
        <f t="shared" si="9"/>
        <v>0</v>
      </c>
    </row>
    <row r="232" spans="1:8" ht="30">
      <c r="A232" s="74">
        <f t="shared" si="10"/>
        <v>210</v>
      </c>
      <c r="B232" s="74" t="s">
        <v>156</v>
      </c>
      <c r="C232" s="317" t="s">
        <v>200</v>
      </c>
      <c r="D232" s="318" t="s">
        <v>165</v>
      </c>
      <c r="E232" s="333">
        <v>1</v>
      </c>
      <c r="F232" s="327"/>
      <c r="G232" s="69">
        <f t="shared" si="9"/>
        <v>0</v>
      </c>
    </row>
    <row r="233" spans="1:8" ht="45">
      <c r="A233" s="74">
        <f t="shared" si="10"/>
        <v>211</v>
      </c>
      <c r="B233" s="74" t="s">
        <v>156</v>
      </c>
      <c r="C233" s="317" t="s">
        <v>617</v>
      </c>
      <c r="D233" s="318" t="s">
        <v>202</v>
      </c>
      <c r="E233" s="333">
        <v>1</v>
      </c>
      <c r="F233" s="327"/>
      <c r="G233" s="69">
        <f t="shared" si="9"/>
        <v>0</v>
      </c>
    </row>
    <row r="234" spans="1:8" ht="45">
      <c r="A234" s="74">
        <f t="shared" si="10"/>
        <v>212</v>
      </c>
      <c r="B234" s="74" t="s">
        <v>156</v>
      </c>
      <c r="C234" s="317" t="s">
        <v>618</v>
      </c>
      <c r="D234" s="318" t="s">
        <v>202</v>
      </c>
      <c r="E234" s="333">
        <v>11</v>
      </c>
      <c r="F234" s="327"/>
      <c r="G234" s="69">
        <f t="shared" si="9"/>
        <v>0</v>
      </c>
    </row>
    <row r="235" spans="1:8" ht="45">
      <c r="A235" s="74">
        <f t="shared" si="10"/>
        <v>213</v>
      </c>
      <c r="B235" s="74" t="s">
        <v>156</v>
      </c>
      <c r="C235" s="317" t="s">
        <v>619</v>
      </c>
      <c r="D235" s="318" t="s">
        <v>202</v>
      </c>
      <c r="E235" s="333">
        <v>1</v>
      </c>
      <c r="F235" s="327"/>
      <c r="G235" s="69">
        <f t="shared" si="9"/>
        <v>0</v>
      </c>
    </row>
    <row r="236" spans="1:8" s="20" customFormat="1" ht="45">
      <c r="A236" s="74">
        <f t="shared" si="10"/>
        <v>214</v>
      </c>
      <c r="B236" s="74" t="s">
        <v>156</v>
      </c>
      <c r="C236" s="317" t="s">
        <v>620</v>
      </c>
      <c r="D236" s="318" t="s">
        <v>202</v>
      </c>
      <c r="E236" s="333">
        <v>11</v>
      </c>
      <c r="F236" s="334"/>
      <c r="G236" s="69">
        <f t="shared" si="9"/>
        <v>0</v>
      </c>
      <c r="H236" s="303"/>
    </row>
    <row r="237" spans="1:8" ht="45">
      <c r="A237" s="74">
        <f t="shared" si="10"/>
        <v>215</v>
      </c>
      <c r="B237" s="74" t="s">
        <v>156</v>
      </c>
      <c r="C237" s="317" t="s">
        <v>621</v>
      </c>
      <c r="D237" s="318" t="s">
        <v>203</v>
      </c>
      <c r="E237" s="333">
        <v>1</v>
      </c>
      <c r="F237" s="327"/>
      <c r="G237" s="69">
        <f t="shared" si="9"/>
        <v>0</v>
      </c>
    </row>
    <row r="238" spans="1:8" ht="45">
      <c r="A238" s="74">
        <f t="shared" si="10"/>
        <v>216</v>
      </c>
      <c r="B238" s="74" t="s">
        <v>156</v>
      </c>
      <c r="C238" s="317" t="s">
        <v>622</v>
      </c>
      <c r="D238" s="318" t="s">
        <v>203</v>
      </c>
      <c r="E238" s="333">
        <v>11</v>
      </c>
      <c r="F238" s="327"/>
      <c r="G238" s="69">
        <f t="shared" si="9"/>
        <v>0</v>
      </c>
    </row>
    <row r="239" spans="1:8" s="20" customFormat="1" ht="15" customHeight="1">
      <c r="A239" s="314" t="s">
        <v>218</v>
      </c>
      <c r="B239" s="556" t="s">
        <v>214</v>
      </c>
      <c r="C239" s="557"/>
      <c r="D239" s="314"/>
      <c r="E239" s="331"/>
      <c r="F239" s="334"/>
      <c r="G239" s="69"/>
      <c r="H239" s="303"/>
    </row>
    <row r="240" spans="1:8">
      <c r="A240" s="74"/>
      <c r="B240" s="74"/>
      <c r="C240" s="320" t="s">
        <v>215</v>
      </c>
      <c r="D240" s="318"/>
      <c r="E240" s="333"/>
      <c r="F240" s="327"/>
      <c r="G240" s="69"/>
    </row>
    <row r="241" spans="1:8" ht="30">
      <c r="A241" s="74">
        <v>217</v>
      </c>
      <c r="B241" s="74" t="s">
        <v>156</v>
      </c>
      <c r="C241" s="317" t="s">
        <v>216</v>
      </c>
      <c r="D241" s="318" t="s">
        <v>11</v>
      </c>
      <c r="E241" s="333">
        <v>1665</v>
      </c>
      <c r="F241" s="327"/>
      <c r="G241" s="69">
        <f t="shared" si="9"/>
        <v>0</v>
      </c>
    </row>
    <row r="242" spans="1:8" s="20" customFormat="1" ht="30">
      <c r="A242" s="74">
        <f>A241+1</f>
        <v>218</v>
      </c>
      <c r="B242" s="74" t="s">
        <v>156</v>
      </c>
      <c r="C242" s="317" t="s">
        <v>197</v>
      </c>
      <c r="D242" s="318" t="s">
        <v>165</v>
      </c>
      <c r="E242" s="333">
        <v>2</v>
      </c>
      <c r="F242" s="334"/>
      <c r="G242" s="69">
        <f t="shared" si="9"/>
        <v>0</v>
      </c>
      <c r="H242" s="303"/>
    </row>
    <row r="243" spans="1:8" ht="30">
      <c r="A243" s="74">
        <f t="shared" ref="A243:A280" si="11">A242+1</f>
        <v>219</v>
      </c>
      <c r="B243" s="74" t="s">
        <v>156</v>
      </c>
      <c r="C243" s="317" t="s">
        <v>706</v>
      </c>
      <c r="D243" s="318" t="s">
        <v>11</v>
      </c>
      <c r="E243" s="333">
        <v>1461</v>
      </c>
      <c r="F243" s="327"/>
      <c r="G243" s="69">
        <f t="shared" si="9"/>
        <v>0</v>
      </c>
    </row>
    <row r="244" spans="1:8" ht="30">
      <c r="A244" s="74">
        <f t="shared" si="11"/>
        <v>220</v>
      </c>
      <c r="B244" s="74" t="s">
        <v>156</v>
      </c>
      <c r="C244" s="317" t="s">
        <v>707</v>
      </c>
      <c r="D244" s="318" t="s">
        <v>11</v>
      </c>
      <c r="E244" s="333">
        <v>1665</v>
      </c>
      <c r="F244" s="327"/>
      <c r="G244" s="69">
        <f t="shared" si="9"/>
        <v>0</v>
      </c>
    </row>
    <row r="245" spans="1:8" s="20" customFormat="1" ht="45">
      <c r="A245" s="74">
        <f t="shared" si="11"/>
        <v>221</v>
      </c>
      <c r="B245" s="74" t="s">
        <v>156</v>
      </c>
      <c r="C245" s="317" t="s">
        <v>615</v>
      </c>
      <c r="D245" s="318" t="s">
        <v>165</v>
      </c>
      <c r="E245" s="333">
        <v>2</v>
      </c>
      <c r="F245" s="334"/>
      <c r="G245" s="69">
        <f t="shared" si="9"/>
        <v>0</v>
      </c>
      <c r="H245" s="303"/>
    </row>
    <row r="246" spans="1:8" s="20" customFormat="1" ht="14.25" customHeight="1">
      <c r="A246" s="74">
        <f t="shared" si="11"/>
        <v>222</v>
      </c>
      <c r="B246" s="74" t="s">
        <v>156</v>
      </c>
      <c r="C246" s="317" t="s">
        <v>616</v>
      </c>
      <c r="D246" s="318" t="s">
        <v>165</v>
      </c>
      <c r="E246" s="333">
        <v>142</v>
      </c>
      <c r="F246" s="334"/>
      <c r="G246" s="69">
        <f t="shared" si="9"/>
        <v>0</v>
      </c>
      <c r="H246" s="303"/>
    </row>
    <row r="247" spans="1:8" ht="30">
      <c r="A247" s="74">
        <f t="shared" si="11"/>
        <v>223</v>
      </c>
      <c r="B247" s="74" t="s">
        <v>156</v>
      </c>
      <c r="C247" s="317" t="s">
        <v>200</v>
      </c>
      <c r="D247" s="318" t="s">
        <v>165</v>
      </c>
      <c r="E247" s="333">
        <v>2</v>
      </c>
      <c r="F247" s="327"/>
      <c r="G247" s="69">
        <f t="shared" si="9"/>
        <v>0</v>
      </c>
    </row>
    <row r="248" spans="1:8" ht="45">
      <c r="A248" s="74">
        <f t="shared" si="11"/>
        <v>224</v>
      </c>
      <c r="B248" s="74" t="s">
        <v>156</v>
      </c>
      <c r="C248" s="317" t="s">
        <v>617</v>
      </c>
      <c r="D248" s="318" t="s">
        <v>202</v>
      </c>
      <c r="E248" s="333">
        <v>1</v>
      </c>
      <c r="F248" s="327"/>
      <c r="G248" s="69">
        <f t="shared" si="9"/>
        <v>0</v>
      </c>
    </row>
    <row r="249" spans="1:8" ht="45">
      <c r="A249" s="74">
        <f t="shared" si="11"/>
        <v>225</v>
      </c>
      <c r="B249" s="74" t="s">
        <v>156</v>
      </c>
      <c r="C249" s="317" t="s">
        <v>618</v>
      </c>
      <c r="D249" s="318" t="s">
        <v>202</v>
      </c>
      <c r="E249" s="333">
        <v>71</v>
      </c>
      <c r="F249" s="327"/>
      <c r="G249" s="69">
        <f t="shared" si="9"/>
        <v>0</v>
      </c>
    </row>
    <row r="250" spans="1:8" ht="45">
      <c r="A250" s="74">
        <f t="shared" si="11"/>
        <v>226</v>
      </c>
      <c r="B250" s="74" t="s">
        <v>156</v>
      </c>
      <c r="C250" s="317" t="s">
        <v>619</v>
      </c>
      <c r="D250" s="318" t="s">
        <v>202</v>
      </c>
      <c r="E250" s="333">
        <v>1</v>
      </c>
      <c r="F250" s="327"/>
      <c r="G250" s="69">
        <f t="shared" si="9"/>
        <v>0</v>
      </c>
    </row>
    <row r="251" spans="1:8" ht="45">
      <c r="A251" s="74">
        <f t="shared" si="11"/>
        <v>227</v>
      </c>
      <c r="B251" s="74" t="s">
        <v>156</v>
      </c>
      <c r="C251" s="317" t="s">
        <v>620</v>
      </c>
      <c r="D251" s="318" t="s">
        <v>202</v>
      </c>
      <c r="E251" s="333">
        <v>71</v>
      </c>
      <c r="F251" s="327"/>
      <c r="G251" s="69">
        <f t="shared" si="9"/>
        <v>0</v>
      </c>
    </row>
    <row r="252" spans="1:8" ht="45">
      <c r="A252" s="74">
        <f t="shared" si="11"/>
        <v>228</v>
      </c>
      <c r="B252" s="74" t="s">
        <v>156</v>
      </c>
      <c r="C252" s="317" t="s">
        <v>621</v>
      </c>
      <c r="D252" s="318" t="s">
        <v>203</v>
      </c>
      <c r="E252" s="333">
        <v>1</v>
      </c>
      <c r="F252" s="327"/>
      <c r="G252" s="69">
        <f t="shared" si="9"/>
        <v>0</v>
      </c>
    </row>
    <row r="253" spans="1:8" ht="45">
      <c r="A253" s="74">
        <f t="shared" si="11"/>
        <v>229</v>
      </c>
      <c r="B253" s="74" t="s">
        <v>156</v>
      </c>
      <c r="C253" s="317" t="s">
        <v>622</v>
      </c>
      <c r="D253" s="318" t="s">
        <v>203</v>
      </c>
      <c r="E253" s="333">
        <v>71</v>
      </c>
      <c r="F253" s="327"/>
      <c r="G253" s="69">
        <f t="shared" si="9"/>
        <v>0</v>
      </c>
    </row>
    <row r="254" spans="1:8">
      <c r="A254" s="74"/>
      <c r="B254" s="74"/>
      <c r="C254" s="320" t="s">
        <v>217</v>
      </c>
      <c r="D254" s="318"/>
      <c r="E254" s="333"/>
      <c r="F254" s="327"/>
      <c r="G254" s="69"/>
    </row>
    <row r="255" spans="1:8" ht="30">
      <c r="A255" s="74">
        <v>230</v>
      </c>
      <c r="B255" s="74" t="s">
        <v>156</v>
      </c>
      <c r="C255" s="317" t="s">
        <v>216</v>
      </c>
      <c r="D255" s="318" t="s">
        <v>11</v>
      </c>
      <c r="E255" s="333">
        <v>1200</v>
      </c>
      <c r="F255" s="327"/>
      <c r="G255" s="69">
        <f t="shared" si="9"/>
        <v>0</v>
      </c>
    </row>
    <row r="256" spans="1:8" ht="30">
      <c r="A256" s="74">
        <f t="shared" si="11"/>
        <v>231</v>
      </c>
      <c r="B256" s="74" t="s">
        <v>156</v>
      </c>
      <c r="C256" s="317" t="s">
        <v>197</v>
      </c>
      <c r="D256" s="318" t="s">
        <v>165</v>
      </c>
      <c r="E256" s="333">
        <v>2</v>
      </c>
      <c r="F256" s="327"/>
      <c r="G256" s="69">
        <f t="shared" si="9"/>
        <v>0</v>
      </c>
    </row>
    <row r="257" spans="1:8" s="20" customFormat="1" ht="30">
      <c r="A257" s="74">
        <f t="shared" si="11"/>
        <v>232</v>
      </c>
      <c r="B257" s="74" t="s">
        <v>156</v>
      </c>
      <c r="C257" s="317" t="s">
        <v>708</v>
      </c>
      <c r="D257" s="318" t="s">
        <v>11</v>
      </c>
      <c r="E257" s="333">
        <v>1049</v>
      </c>
      <c r="F257" s="334"/>
      <c r="G257" s="69">
        <f t="shared" si="9"/>
        <v>0</v>
      </c>
      <c r="H257" s="303"/>
    </row>
    <row r="258" spans="1:8" s="20" customFormat="1" ht="30">
      <c r="A258" s="74">
        <f t="shared" si="11"/>
        <v>233</v>
      </c>
      <c r="B258" s="74" t="s">
        <v>156</v>
      </c>
      <c r="C258" s="317" t="s">
        <v>707</v>
      </c>
      <c r="D258" s="318" t="s">
        <v>11</v>
      </c>
      <c r="E258" s="333">
        <v>1200</v>
      </c>
      <c r="F258" s="334"/>
      <c r="G258" s="69">
        <f t="shared" si="9"/>
        <v>0</v>
      </c>
      <c r="H258" s="303"/>
    </row>
    <row r="259" spans="1:8" ht="45">
      <c r="A259" s="74">
        <f t="shared" si="11"/>
        <v>234</v>
      </c>
      <c r="B259" s="74" t="s">
        <v>156</v>
      </c>
      <c r="C259" s="317" t="s">
        <v>615</v>
      </c>
      <c r="D259" s="318" t="s">
        <v>165</v>
      </c>
      <c r="E259" s="333">
        <v>2</v>
      </c>
      <c r="F259" s="327"/>
      <c r="G259" s="69">
        <f t="shared" si="9"/>
        <v>0</v>
      </c>
    </row>
    <row r="260" spans="1:8" ht="45">
      <c r="A260" s="74">
        <f t="shared" si="11"/>
        <v>235</v>
      </c>
      <c r="B260" s="74" t="s">
        <v>156</v>
      </c>
      <c r="C260" s="317" t="s">
        <v>616</v>
      </c>
      <c r="D260" s="318" t="s">
        <v>165</v>
      </c>
      <c r="E260" s="333">
        <v>142</v>
      </c>
      <c r="F260" s="327"/>
      <c r="G260" s="69">
        <f t="shared" si="9"/>
        <v>0</v>
      </c>
    </row>
    <row r="261" spans="1:8" ht="30">
      <c r="A261" s="74">
        <f t="shared" si="11"/>
        <v>236</v>
      </c>
      <c r="B261" s="74" t="s">
        <v>156</v>
      </c>
      <c r="C261" s="317" t="s">
        <v>200</v>
      </c>
      <c r="D261" s="318" t="s">
        <v>165</v>
      </c>
      <c r="E261" s="333">
        <v>2</v>
      </c>
      <c r="F261" s="327"/>
      <c r="G261" s="69">
        <f t="shared" si="9"/>
        <v>0</v>
      </c>
    </row>
    <row r="262" spans="1:8" ht="45">
      <c r="A262" s="74">
        <f t="shared" si="11"/>
        <v>237</v>
      </c>
      <c r="B262" s="74" t="s">
        <v>156</v>
      </c>
      <c r="C262" s="317" t="s">
        <v>617</v>
      </c>
      <c r="D262" s="318" t="s">
        <v>202</v>
      </c>
      <c r="E262" s="333">
        <v>1</v>
      </c>
      <c r="F262" s="327"/>
      <c r="G262" s="69">
        <f t="shared" si="9"/>
        <v>0</v>
      </c>
    </row>
    <row r="263" spans="1:8" ht="45">
      <c r="A263" s="74">
        <f t="shared" si="11"/>
        <v>238</v>
      </c>
      <c r="B263" s="74" t="s">
        <v>156</v>
      </c>
      <c r="C263" s="317" t="s">
        <v>618</v>
      </c>
      <c r="D263" s="318" t="s">
        <v>202</v>
      </c>
      <c r="E263" s="333">
        <v>71</v>
      </c>
      <c r="F263" s="327"/>
      <c r="G263" s="69">
        <f t="shared" si="9"/>
        <v>0</v>
      </c>
    </row>
    <row r="264" spans="1:8" ht="45">
      <c r="A264" s="74">
        <f t="shared" si="11"/>
        <v>239</v>
      </c>
      <c r="B264" s="74" t="s">
        <v>156</v>
      </c>
      <c r="C264" s="317" t="s">
        <v>619</v>
      </c>
      <c r="D264" s="318" t="s">
        <v>202</v>
      </c>
      <c r="E264" s="333">
        <v>1</v>
      </c>
      <c r="F264" s="327"/>
      <c r="G264" s="69">
        <f t="shared" si="9"/>
        <v>0</v>
      </c>
    </row>
    <row r="265" spans="1:8" ht="45">
      <c r="A265" s="74">
        <f t="shared" si="11"/>
        <v>240</v>
      </c>
      <c r="B265" s="74" t="s">
        <v>156</v>
      </c>
      <c r="C265" s="317" t="s">
        <v>620</v>
      </c>
      <c r="D265" s="318" t="s">
        <v>202</v>
      </c>
      <c r="E265" s="333">
        <v>71</v>
      </c>
      <c r="F265" s="327"/>
      <c r="G265" s="69">
        <f t="shared" ref="G265:G328" si="12">ROUND(E265*F265,2)</f>
        <v>0</v>
      </c>
    </row>
    <row r="266" spans="1:8" s="20" customFormat="1" ht="45">
      <c r="A266" s="74">
        <f t="shared" si="11"/>
        <v>241</v>
      </c>
      <c r="B266" s="74" t="s">
        <v>156</v>
      </c>
      <c r="C266" s="317" t="s">
        <v>621</v>
      </c>
      <c r="D266" s="318" t="s">
        <v>203</v>
      </c>
      <c r="E266" s="333">
        <v>1</v>
      </c>
      <c r="F266" s="334"/>
      <c r="G266" s="69">
        <f t="shared" si="12"/>
        <v>0</v>
      </c>
      <c r="H266" s="303"/>
    </row>
    <row r="267" spans="1:8" s="20" customFormat="1" ht="45">
      <c r="A267" s="74">
        <f t="shared" si="11"/>
        <v>242</v>
      </c>
      <c r="B267" s="74" t="s">
        <v>156</v>
      </c>
      <c r="C267" s="317" t="s">
        <v>622</v>
      </c>
      <c r="D267" s="318" t="s">
        <v>203</v>
      </c>
      <c r="E267" s="333">
        <v>71</v>
      </c>
      <c r="F267" s="334"/>
      <c r="G267" s="69">
        <f t="shared" si="12"/>
        <v>0</v>
      </c>
      <c r="H267" s="303"/>
    </row>
    <row r="268" spans="1:8">
      <c r="A268" s="74"/>
      <c r="B268" s="560" t="s">
        <v>219</v>
      </c>
      <c r="C268" s="560"/>
      <c r="D268" s="560"/>
      <c r="E268" s="561"/>
      <c r="F268" s="327"/>
      <c r="G268" s="69"/>
    </row>
    <row r="269" spans="1:8" ht="30">
      <c r="A269" s="74">
        <f>A267+1</f>
        <v>243</v>
      </c>
      <c r="B269" s="74" t="s">
        <v>156</v>
      </c>
      <c r="C269" s="317" t="s">
        <v>220</v>
      </c>
      <c r="D269" s="318" t="s">
        <v>11</v>
      </c>
      <c r="E269" s="333">
        <v>180</v>
      </c>
      <c r="F269" s="327"/>
      <c r="G269" s="69">
        <f t="shared" si="12"/>
        <v>0</v>
      </c>
    </row>
    <row r="270" spans="1:8" ht="30">
      <c r="A270" s="74">
        <f t="shared" si="11"/>
        <v>244</v>
      </c>
      <c r="B270" s="74" t="s">
        <v>156</v>
      </c>
      <c r="C270" s="317" t="s">
        <v>706</v>
      </c>
      <c r="D270" s="318" t="s">
        <v>11</v>
      </c>
      <c r="E270" s="333">
        <v>311</v>
      </c>
      <c r="F270" s="327"/>
      <c r="G270" s="69">
        <f t="shared" si="12"/>
        <v>0</v>
      </c>
    </row>
    <row r="271" spans="1:8" ht="30">
      <c r="A271" s="74">
        <f t="shared" si="11"/>
        <v>245</v>
      </c>
      <c r="B271" s="74" t="s">
        <v>156</v>
      </c>
      <c r="C271" s="317" t="s">
        <v>707</v>
      </c>
      <c r="D271" s="318" t="s">
        <v>11</v>
      </c>
      <c r="E271" s="333">
        <v>418</v>
      </c>
      <c r="F271" s="327"/>
      <c r="G271" s="69">
        <f t="shared" si="12"/>
        <v>0</v>
      </c>
    </row>
    <row r="272" spans="1:8" ht="45">
      <c r="A272" s="74">
        <f t="shared" si="11"/>
        <v>246</v>
      </c>
      <c r="B272" s="74" t="s">
        <v>156</v>
      </c>
      <c r="C272" s="317" t="s">
        <v>615</v>
      </c>
      <c r="D272" s="318" t="s">
        <v>165</v>
      </c>
      <c r="E272" s="333">
        <v>2</v>
      </c>
      <c r="F272" s="327"/>
      <c r="G272" s="69">
        <f t="shared" si="12"/>
        <v>0</v>
      </c>
    </row>
    <row r="273" spans="1:8" ht="45">
      <c r="A273" s="74">
        <f t="shared" si="11"/>
        <v>247</v>
      </c>
      <c r="B273" s="74" t="s">
        <v>156</v>
      </c>
      <c r="C273" s="317" t="s">
        <v>616</v>
      </c>
      <c r="D273" s="318" t="s">
        <v>165</v>
      </c>
      <c r="E273" s="333">
        <v>22</v>
      </c>
      <c r="F273" s="327"/>
      <c r="G273" s="69">
        <f t="shared" si="12"/>
        <v>0</v>
      </c>
    </row>
    <row r="274" spans="1:8" ht="30">
      <c r="A274" s="74">
        <f t="shared" si="11"/>
        <v>248</v>
      </c>
      <c r="B274" s="74" t="s">
        <v>156</v>
      </c>
      <c r="C274" s="317" t="s">
        <v>201</v>
      </c>
      <c r="D274" s="318" t="s">
        <v>3</v>
      </c>
      <c r="E274" s="333">
        <v>2</v>
      </c>
      <c r="F274" s="327"/>
      <c r="G274" s="69">
        <f t="shared" si="12"/>
        <v>0</v>
      </c>
    </row>
    <row r="275" spans="1:8" ht="45">
      <c r="A275" s="74">
        <f t="shared" si="11"/>
        <v>249</v>
      </c>
      <c r="B275" s="74" t="s">
        <v>156</v>
      </c>
      <c r="C275" s="317" t="s">
        <v>617</v>
      </c>
      <c r="D275" s="318" t="s">
        <v>202</v>
      </c>
      <c r="E275" s="333">
        <v>1</v>
      </c>
      <c r="F275" s="327"/>
      <c r="G275" s="69">
        <f t="shared" si="12"/>
        <v>0</v>
      </c>
    </row>
    <row r="276" spans="1:8" ht="45">
      <c r="A276" s="74">
        <f t="shared" si="11"/>
        <v>250</v>
      </c>
      <c r="B276" s="74" t="s">
        <v>156</v>
      </c>
      <c r="C276" s="317" t="s">
        <v>618</v>
      </c>
      <c r="D276" s="318" t="s">
        <v>202</v>
      </c>
      <c r="E276" s="333">
        <v>11</v>
      </c>
      <c r="F276" s="327"/>
      <c r="G276" s="69">
        <f t="shared" si="12"/>
        <v>0</v>
      </c>
    </row>
    <row r="277" spans="1:8" s="20" customFormat="1" ht="14.25" customHeight="1">
      <c r="A277" s="74">
        <f t="shared" si="11"/>
        <v>251</v>
      </c>
      <c r="B277" s="74" t="s">
        <v>156</v>
      </c>
      <c r="C277" s="317" t="s">
        <v>619</v>
      </c>
      <c r="D277" s="318" t="s">
        <v>202</v>
      </c>
      <c r="E277" s="333">
        <v>1</v>
      </c>
      <c r="F277" s="334"/>
      <c r="G277" s="69">
        <f t="shared" si="12"/>
        <v>0</v>
      </c>
      <c r="H277" s="303"/>
    </row>
    <row r="278" spans="1:8" ht="45">
      <c r="A278" s="74">
        <f t="shared" si="11"/>
        <v>252</v>
      </c>
      <c r="B278" s="74" t="s">
        <v>156</v>
      </c>
      <c r="C278" s="317" t="s">
        <v>620</v>
      </c>
      <c r="D278" s="318" t="s">
        <v>202</v>
      </c>
      <c r="E278" s="333">
        <v>11</v>
      </c>
      <c r="F278" s="327"/>
      <c r="G278" s="69">
        <f t="shared" si="12"/>
        <v>0</v>
      </c>
    </row>
    <row r="279" spans="1:8" s="20" customFormat="1" ht="45">
      <c r="A279" s="74">
        <f t="shared" si="11"/>
        <v>253</v>
      </c>
      <c r="B279" s="74" t="s">
        <v>156</v>
      </c>
      <c r="C279" s="317" t="s">
        <v>622</v>
      </c>
      <c r="D279" s="318" t="s">
        <v>203</v>
      </c>
      <c r="E279" s="333">
        <v>11</v>
      </c>
      <c r="F279" s="334"/>
      <c r="G279" s="69">
        <f t="shared" si="12"/>
        <v>0</v>
      </c>
      <c r="H279" s="303"/>
    </row>
    <row r="280" spans="1:8" s="20" customFormat="1" ht="45">
      <c r="A280" s="74">
        <f t="shared" si="11"/>
        <v>254</v>
      </c>
      <c r="B280" s="74" t="s">
        <v>156</v>
      </c>
      <c r="C280" s="317" t="s">
        <v>621</v>
      </c>
      <c r="D280" s="318" t="s">
        <v>203</v>
      </c>
      <c r="E280" s="333">
        <v>1</v>
      </c>
      <c r="F280" s="334"/>
      <c r="G280" s="69">
        <f t="shared" si="12"/>
        <v>0</v>
      </c>
      <c r="H280" s="303"/>
    </row>
    <row r="281" spans="1:8">
      <c r="A281" s="314" t="s">
        <v>223</v>
      </c>
      <c r="B281" s="560" t="s">
        <v>221</v>
      </c>
      <c r="C281" s="560"/>
      <c r="D281" s="560"/>
      <c r="E281" s="561"/>
      <c r="F281" s="327"/>
      <c r="G281" s="69"/>
    </row>
    <row r="282" spans="1:8" ht="30">
      <c r="A282" s="74">
        <v>255</v>
      </c>
      <c r="B282" s="74" t="s">
        <v>156</v>
      </c>
      <c r="C282" s="317" t="s">
        <v>222</v>
      </c>
      <c r="D282" s="318" t="s">
        <v>11</v>
      </c>
      <c r="E282" s="333">
        <v>425</v>
      </c>
      <c r="F282" s="327"/>
      <c r="G282" s="69">
        <f t="shared" si="12"/>
        <v>0</v>
      </c>
    </row>
    <row r="283" spans="1:8" ht="30">
      <c r="A283" s="74">
        <f>A282+1</f>
        <v>256</v>
      </c>
      <c r="B283" s="74" t="s">
        <v>156</v>
      </c>
      <c r="C283" s="317" t="s">
        <v>197</v>
      </c>
      <c r="D283" s="318" t="s">
        <v>165</v>
      </c>
      <c r="E283" s="333">
        <v>2</v>
      </c>
      <c r="F283" s="327"/>
      <c r="G283" s="69">
        <f t="shared" si="12"/>
        <v>0</v>
      </c>
    </row>
    <row r="284" spans="1:8" ht="30">
      <c r="A284" s="74">
        <f t="shared" ref="A284:A294" si="13">A283+1</f>
        <v>257</v>
      </c>
      <c r="B284" s="74" t="s">
        <v>156</v>
      </c>
      <c r="C284" s="317" t="s">
        <v>706</v>
      </c>
      <c r="D284" s="318" t="s">
        <v>11</v>
      </c>
      <c r="E284" s="333">
        <v>337.5</v>
      </c>
      <c r="F284" s="327"/>
      <c r="G284" s="69">
        <f t="shared" si="12"/>
        <v>0</v>
      </c>
    </row>
    <row r="285" spans="1:8" ht="30">
      <c r="A285" s="74">
        <f t="shared" si="13"/>
        <v>258</v>
      </c>
      <c r="B285" s="74" t="s">
        <v>156</v>
      </c>
      <c r="C285" s="317" t="s">
        <v>709</v>
      </c>
      <c r="D285" s="318" t="s">
        <v>11</v>
      </c>
      <c r="E285" s="333">
        <v>425</v>
      </c>
      <c r="F285" s="327"/>
      <c r="G285" s="69">
        <f t="shared" si="12"/>
        <v>0</v>
      </c>
    </row>
    <row r="286" spans="1:8" ht="45">
      <c r="A286" s="74">
        <f t="shared" si="13"/>
        <v>259</v>
      </c>
      <c r="B286" s="74" t="s">
        <v>156</v>
      </c>
      <c r="C286" s="317" t="s">
        <v>615</v>
      </c>
      <c r="D286" s="318" t="s">
        <v>165</v>
      </c>
      <c r="E286" s="333">
        <v>2</v>
      </c>
      <c r="F286" s="327"/>
      <c r="G286" s="69">
        <f t="shared" si="12"/>
        <v>0</v>
      </c>
    </row>
    <row r="287" spans="1:8" ht="45">
      <c r="A287" s="74">
        <f t="shared" si="13"/>
        <v>260</v>
      </c>
      <c r="B287" s="74" t="s">
        <v>156</v>
      </c>
      <c r="C287" s="317" t="s">
        <v>616</v>
      </c>
      <c r="D287" s="318" t="s">
        <v>165</v>
      </c>
      <c r="E287" s="333">
        <v>142</v>
      </c>
      <c r="F287" s="327"/>
      <c r="G287" s="69">
        <f t="shared" si="12"/>
        <v>0</v>
      </c>
    </row>
    <row r="288" spans="1:8" ht="30">
      <c r="A288" s="74">
        <f t="shared" si="13"/>
        <v>261</v>
      </c>
      <c r="B288" s="74" t="s">
        <v>156</v>
      </c>
      <c r="C288" s="317" t="s">
        <v>200</v>
      </c>
      <c r="D288" s="318" t="s">
        <v>165</v>
      </c>
      <c r="E288" s="333">
        <v>2</v>
      </c>
      <c r="F288" s="327"/>
      <c r="G288" s="69">
        <f t="shared" si="12"/>
        <v>0</v>
      </c>
    </row>
    <row r="289" spans="1:8" s="20" customFormat="1" ht="45">
      <c r="A289" s="74">
        <f t="shared" si="13"/>
        <v>262</v>
      </c>
      <c r="B289" s="74" t="s">
        <v>156</v>
      </c>
      <c r="C289" s="317" t="s">
        <v>617</v>
      </c>
      <c r="D289" s="318" t="s">
        <v>202</v>
      </c>
      <c r="E289" s="333">
        <v>1</v>
      </c>
      <c r="F289" s="334"/>
      <c r="G289" s="69">
        <f t="shared" si="12"/>
        <v>0</v>
      </c>
      <c r="H289" s="303"/>
    </row>
    <row r="290" spans="1:8" s="20" customFormat="1" ht="45">
      <c r="A290" s="74">
        <f t="shared" si="13"/>
        <v>263</v>
      </c>
      <c r="B290" s="74" t="s">
        <v>156</v>
      </c>
      <c r="C290" s="317" t="s">
        <v>618</v>
      </c>
      <c r="D290" s="318" t="s">
        <v>202</v>
      </c>
      <c r="E290" s="333">
        <v>71</v>
      </c>
      <c r="F290" s="334"/>
      <c r="G290" s="69">
        <f t="shared" si="12"/>
        <v>0</v>
      </c>
      <c r="H290" s="303"/>
    </row>
    <row r="291" spans="1:8" s="20" customFormat="1" ht="14.25" customHeight="1">
      <c r="A291" s="74">
        <f t="shared" si="13"/>
        <v>264</v>
      </c>
      <c r="B291" s="74" t="s">
        <v>156</v>
      </c>
      <c r="C291" s="317" t="s">
        <v>619</v>
      </c>
      <c r="D291" s="318" t="s">
        <v>202</v>
      </c>
      <c r="E291" s="333">
        <v>1</v>
      </c>
      <c r="F291" s="334"/>
      <c r="G291" s="69">
        <f t="shared" si="12"/>
        <v>0</v>
      </c>
      <c r="H291" s="303"/>
    </row>
    <row r="292" spans="1:8" ht="45">
      <c r="A292" s="74">
        <f t="shared" si="13"/>
        <v>265</v>
      </c>
      <c r="B292" s="74" t="s">
        <v>156</v>
      </c>
      <c r="C292" s="317" t="s">
        <v>620</v>
      </c>
      <c r="D292" s="318" t="s">
        <v>202</v>
      </c>
      <c r="E292" s="333">
        <v>71</v>
      </c>
      <c r="F292" s="327"/>
      <c r="G292" s="69">
        <f t="shared" si="12"/>
        <v>0</v>
      </c>
    </row>
    <row r="293" spans="1:8" ht="45">
      <c r="A293" s="74">
        <f t="shared" si="13"/>
        <v>266</v>
      </c>
      <c r="B293" s="74" t="s">
        <v>156</v>
      </c>
      <c r="C293" s="317" t="s">
        <v>621</v>
      </c>
      <c r="D293" s="318" t="s">
        <v>203</v>
      </c>
      <c r="E293" s="333">
        <v>1</v>
      </c>
      <c r="F293" s="327"/>
      <c r="G293" s="69">
        <f t="shared" si="12"/>
        <v>0</v>
      </c>
    </row>
    <row r="294" spans="1:8" ht="45">
      <c r="A294" s="74">
        <f t="shared" si="13"/>
        <v>267</v>
      </c>
      <c r="B294" s="74" t="s">
        <v>156</v>
      </c>
      <c r="C294" s="317" t="s">
        <v>622</v>
      </c>
      <c r="D294" s="318" t="s">
        <v>203</v>
      </c>
      <c r="E294" s="333">
        <v>71</v>
      </c>
      <c r="F294" s="327"/>
      <c r="G294" s="69">
        <f t="shared" si="12"/>
        <v>0</v>
      </c>
    </row>
    <row r="295" spans="1:8" ht="15" customHeight="1">
      <c r="A295" s="314" t="s">
        <v>229</v>
      </c>
      <c r="B295" s="556" t="s">
        <v>224</v>
      </c>
      <c r="C295" s="557"/>
      <c r="D295" s="314"/>
      <c r="E295" s="331"/>
      <c r="F295" s="334"/>
      <c r="G295" s="69"/>
    </row>
    <row r="296" spans="1:8">
      <c r="A296" s="74"/>
      <c r="B296" s="74"/>
      <c r="C296" s="320" t="s">
        <v>225</v>
      </c>
      <c r="D296" s="318"/>
      <c r="E296" s="333"/>
      <c r="F296" s="327"/>
      <c r="G296" s="69"/>
    </row>
    <row r="297" spans="1:8" ht="30">
      <c r="A297" s="74">
        <v>268</v>
      </c>
      <c r="B297" s="74" t="s">
        <v>156</v>
      </c>
      <c r="C297" s="317" t="s">
        <v>226</v>
      </c>
      <c r="D297" s="318" t="s">
        <v>11</v>
      </c>
      <c r="E297" s="333">
        <v>243</v>
      </c>
      <c r="F297" s="327"/>
      <c r="G297" s="69">
        <f t="shared" si="12"/>
        <v>0</v>
      </c>
    </row>
    <row r="298" spans="1:8" ht="30">
      <c r="A298" s="74">
        <f>A297+1</f>
        <v>269</v>
      </c>
      <c r="B298" s="74" t="s">
        <v>156</v>
      </c>
      <c r="C298" s="317" t="s">
        <v>197</v>
      </c>
      <c r="D298" s="318" t="s">
        <v>165</v>
      </c>
      <c r="E298" s="333">
        <v>1</v>
      </c>
      <c r="F298" s="327"/>
      <c r="G298" s="69">
        <f t="shared" si="12"/>
        <v>0</v>
      </c>
    </row>
    <row r="299" spans="1:8" ht="30">
      <c r="A299" s="74">
        <f t="shared" ref="A299:A325" si="14">A298+1</f>
        <v>270</v>
      </c>
      <c r="B299" s="74" t="s">
        <v>156</v>
      </c>
      <c r="C299" s="317" t="s">
        <v>706</v>
      </c>
      <c r="D299" s="318" t="s">
        <v>11</v>
      </c>
      <c r="E299" s="333">
        <v>174.5</v>
      </c>
      <c r="F299" s="327"/>
      <c r="G299" s="69">
        <f t="shared" si="12"/>
        <v>0</v>
      </c>
    </row>
    <row r="300" spans="1:8" s="20" customFormat="1" ht="30">
      <c r="A300" s="74">
        <f t="shared" si="14"/>
        <v>271</v>
      </c>
      <c r="B300" s="74" t="s">
        <v>156</v>
      </c>
      <c r="C300" s="317" t="s">
        <v>707</v>
      </c>
      <c r="D300" s="318" t="s">
        <v>11</v>
      </c>
      <c r="E300" s="333">
        <v>243</v>
      </c>
      <c r="F300" s="334"/>
      <c r="G300" s="69">
        <f t="shared" si="12"/>
        <v>0</v>
      </c>
      <c r="H300" s="303"/>
    </row>
    <row r="301" spans="1:8" s="20" customFormat="1" ht="45">
      <c r="A301" s="74">
        <f t="shared" si="14"/>
        <v>272</v>
      </c>
      <c r="B301" s="74" t="s">
        <v>156</v>
      </c>
      <c r="C301" s="317" t="s">
        <v>615</v>
      </c>
      <c r="D301" s="318" t="s">
        <v>165</v>
      </c>
      <c r="E301" s="333">
        <v>1</v>
      </c>
      <c r="F301" s="334"/>
      <c r="G301" s="69">
        <f t="shared" si="12"/>
        <v>0</v>
      </c>
      <c r="H301" s="303"/>
    </row>
    <row r="302" spans="1:8" ht="45">
      <c r="A302" s="74">
        <f t="shared" si="14"/>
        <v>273</v>
      </c>
      <c r="B302" s="74" t="s">
        <v>156</v>
      </c>
      <c r="C302" s="317" t="s">
        <v>615</v>
      </c>
      <c r="D302" s="318" t="s">
        <v>165</v>
      </c>
      <c r="E302" s="333">
        <v>1</v>
      </c>
      <c r="F302" s="327"/>
      <c r="G302" s="69">
        <f t="shared" si="12"/>
        <v>0</v>
      </c>
    </row>
    <row r="303" spans="1:8" ht="45">
      <c r="A303" s="74">
        <f t="shared" si="14"/>
        <v>274</v>
      </c>
      <c r="B303" s="74" t="s">
        <v>156</v>
      </c>
      <c r="C303" s="317" t="s">
        <v>616</v>
      </c>
      <c r="D303" s="318" t="s">
        <v>165</v>
      </c>
      <c r="E303" s="333">
        <v>94</v>
      </c>
      <c r="F303" s="327"/>
      <c r="G303" s="69">
        <f t="shared" si="12"/>
        <v>0</v>
      </c>
    </row>
    <row r="304" spans="1:8" ht="30">
      <c r="A304" s="74">
        <f t="shared" si="14"/>
        <v>275</v>
      </c>
      <c r="B304" s="74" t="s">
        <v>156</v>
      </c>
      <c r="C304" s="317" t="s">
        <v>200</v>
      </c>
      <c r="D304" s="318" t="s">
        <v>165</v>
      </c>
      <c r="E304" s="333">
        <v>1</v>
      </c>
      <c r="F304" s="327"/>
      <c r="G304" s="69">
        <f t="shared" si="12"/>
        <v>0</v>
      </c>
    </row>
    <row r="305" spans="1:8" ht="45">
      <c r="A305" s="74">
        <f t="shared" si="14"/>
        <v>276</v>
      </c>
      <c r="B305" s="74" t="s">
        <v>156</v>
      </c>
      <c r="C305" s="317" t="s">
        <v>617</v>
      </c>
      <c r="D305" s="318" t="s">
        <v>202</v>
      </c>
      <c r="E305" s="333">
        <v>1</v>
      </c>
      <c r="F305" s="327"/>
      <c r="G305" s="69">
        <f t="shared" si="12"/>
        <v>0</v>
      </c>
    </row>
    <row r="306" spans="1:8" s="20" customFormat="1" ht="14.25" customHeight="1">
      <c r="A306" s="74">
        <f t="shared" si="14"/>
        <v>277</v>
      </c>
      <c r="B306" s="74" t="s">
        <v>156</v>
      </c>
      <c r="C306" s="317" t="s">
        <v>618</v>
      </c>
      <c r="D306" s="318" t="s">
        <v>202</v>
      </c>
      <c r="E306" s="333">
        <v>47</v>
      </c>
      <c r="F306" s="334"/>
      <c r="G306" s="69">
        <f t="shared" si="12"/>
        <v>0</v>
      </c>
      <c r="H306" s="303"/>
    </row>
    <row r="307" spans="1:8" ht="45">
      <c r="A307" s="74">
        <f t="shared" si="14"/>
        <v>278</v>
      </c>
      <c r="B307" s="74" t="s">
        <v>156</v>
      </c>
      <c r="C307" s="317" t="s">
        <v>619</v>
      </c>
      <c r="D307" s="318" t="s">
        <v>202</v>
      </c>
      <c r="E307" s="333">
        <v>1</v>
      </c>
      <c r="F307" s="327"/>
      <c r="G307" s="69">
        <f t="shared" si="12"/>
        <v>0</v>
      </c>
    </row>
    <row r="308" spans="1:8" ht="45">
      <c r="A308" s="74">
        <f t="shared" si="14"/>
        <v>279</v>
      </c>
      <c r="B308" s="74" t="s">
        <v>156</v>
      </c>
      <c r="C308" s="317" t="s">
        <v>620</v>
      </c>
      <c r="D308" s="318" t="s">
        <v>202</v>
      </c>
      <c r="E308" s="333">
        <v>47</v>
      </c>
      <c r="F308" s="327"/>
      <c r="G308" s="69">
        <f t="shared" si="12"/>
        <v>0</v>
      </c>
    </row>
    <row r="309" spans="1:8" ht="45">
      <c r="A309" s="74">
        <f t="shared" si="14"/>
        <v>280</v>
      </c>
      <c r="B309" s="74" t="s">
        <v>156</v>
      </c>
      <c r="C309" s="317" t="s">
        <v>621</v>
      </c>
      <c r="D309" s="318" t="s">
        <v>203</v>
      </c>
      <c r="E309" s="333">
        <v>1</v>
      </c>
      <c r="F309" s="327"/>
      <c r="G309" s="69">
        <f t="shared" si="12"/>
        <v>0</v>
      </c>
    </row>
    <row r="310" spans="1:8" s="20" customFormat="1" ht="45">
      <c r="A310" s="74">
        <f t="shared" si="14"/>
        <v>281</v>
      </c>
      <c r="B310" s="74" t="s">
        <v>156</v>
      </c>
      <c r="C310" s="317" t="s">
        <v>622</v>
      </c>
      <c r="D310" s="318" t="s">
        <v>203</v>
      </c>
      <c r="E310" s="333">
        <v>47</v>
      </c>
      <c r="F310" s="334"/>
      <c r="G310" s="69">
        <f t="shared" si="12"/>
        <v>0</v>
      </c>
      <c r="H310" s="303"/>
    </row>
    <row r="311" spans="1:8" s="20" customFormat="1">
      <c r="A311" s="74"/>
      <c r="B311" s="74"/>
      <c r="C311" s="320" t="s">
        <v>227</v>
      </c>
      <c r="D311" s="318"/>
      <c r="E311" s="333"/>
      <c r="F311" s="334"/>
      <c r="G311" s="69"/>
      <c r="H311" s="303"/>
    </row>
    <row r="312" spans="1:8" ht="30">
      <c r="A312" s="74">
        <v>282</v>
      </c>
      <c r="B312" s="74" t="s">
        <v>156</v>
      </c>
      <c r="C312" s="317" t="s">
        <v>228</v>
      </c>
      <c r="D312" s="318" t="s">
        <v>11</v>
      </c>
      <c r="E312" s="333">
        <v>535</v>
      </c>
      <c r="F312" s="327"/>
      <c r="G312" s="69">
        <f t="shared" si="12"/>
        <v>0</v>
      </c>
    </row>
    <row r="313" spans="1:8" ht="30">
      <c r="A313" s="74">
        <f t="shared" si="14"/>
        <v>283</v>
      </c>
      <c r="B313" s="74" t="s">
        <v>156</v>
      </c>
      <c r="C313" s="317" t="s">
        <v>197</v>
      </c>
      <c r="D313" s="318" t="s">
        <v>165</v>
      </c>
      <c r="E313" s="333">
        <v>1</v>
      </c>
      <c r="F313" s="327"/>
      <c r="G313" s="69">
        <f t="shared" si="12"/>
        <v>0</v>
      </c>
    </row>
    <row r="314" spans="1:8" ht="30">
      <c r="A314" s="74">
        <f t="shared" si="14"/>
        <v>284</v>
      </c>
      <c r="B314" s="74" t="s">
        <v>156</v>
      </c>
      <c r="C314" s="317" t="s">
        <v>706</v>
      </c>
      <c r="D314" s="318" t="s">
        <v>11</v>
      </c>
      <c r="E314" s="333">
        <v>522.5</v>
      </c>
      <c r="F314" s="327"/>
      <c r="G314" s="69">
        <f t="shared" si="12"/>
        <v>0</v>
      </c>
    </row>
    <row r="315" spans="1:8" ht="30">
      <c r="A315" s="74">
        <f t="shared" si="14"/>
        <v>285</v>
      </c>
      <c r="B315" s="74" t="s">
        <v>156</v>
      </c>
      <c r="C315" s="317" t="s">
        <v>710</v>
      </c>
      <c r="D315" s="318" t="s">
        <v>11</v>
      </c>
      <c r="E315" s="333">
        <v>535</v>
      </c>
      <c r="F315" s="327"/>
      <c r="G315" s="69">
        <f t="shared" si="12"/>
        <v>0</v>
      </c>
    </row>
    <row r="316" spans="1:8" ht="45">
      <c r="A316" s="74">
        <f t="shared" si="14"/>
        <v>286</v>
      </c>
      <c r="B316" s="74" t="s">
        <v>156</v>
      </c>
      <c r="C316" s="317" t="s">
        <v>615</v>
      </c>
      <c r="D316" s="318" t="s">
        <v>165</v>
      </c>
      <c r="E316" s="333">
        <v>1</v>
      </c>
      <c r="F316" s="327"/>
      <c r="G316" s="69">
        <f t="shared" si="12"/>
        <v>0</v>
      </c>
    </row>
    <row r="317" spans="1:8" ht="45">
      <c r="A317" s="74">
        <f t="shared" si="14"/>
        <v>287</v>
      </c>
      <c r="B317" s="74" t="s">
        <v>156</v>
      </c>
      <c r="C317" s="317" t="s">
        <v>615</v>
      </c>
      <c r="D317" s="318" t="s">
        <v>165</v>
      </c>
      <c r="E317" s="333">
        <v>1</v>
      </c>
      <c r="F317" s="327"/>
      <c r="G317" s="69">
        <f t="shared" si="12"/>
        <v>0</v>
      </c>
    </row>
    <row r="318" spans="1:8" ht="45">
      <c r="A318" s="74">
        <f t="shared" si="14"/>
        <v>288</v>
      </c>
      <c r="B318" s="74" t="s">
        <v>156</v>
      </c>
      <c r="C318" s="317" t="s">
        <v>616</v>
      </c>
      <c r="D318" s="318" t="s">
        <v>165</v>
      </c>
      <c r="E318" s="333">
        <v>46</v>
      </c>
      <c r="F318" s="327"/>
      <c r="G318" s="69">
        <f t="shared" si="12"/>
        <v>0</v>
      </c>
    </row>
    <row r="319" spans="1:8" ht="30">
      <c r="A319" s="74">
        <f t="shared" si="14"/>
        <v>289</v>
      </c>
      <c r="B319" s="74" t="s">
        <v>156</v>
      </c>
      <c r="C319" s="317" t="s">
        <v>200</v>
      </c>
      <c r="D319" s="318" t="s">
        <v>165</v>
      </c>
      <c r="E319" s="333">
        <v>1</v>
      </c>
      <c r="F319" s="327"/>
      <c r="G319" s="69">
        <f t="shared" si="12"/>
        <v>0</v>
      </c>
    </row>
    <row r="320" spans="1:8" ht="45">
      <c r="A320" s="74">
        <f t="shared" si="14"/>
        <v>290</v>
      </c>
      <c r="B320" s="74" t="s">
        <v>156</v>
      </c>
      <c r="C320" s="317" t="s">
        <v>617</v>
      </c>
      <c r="D320" s="318" t="s">
        <v>202</v>
      </c>
      <c r="E320" s="333">
        <v>1</v>
      </c>
      <c r="F320" s="327"/>
      <c r="G320" s="69">
        <f t="shared" si="12"/>
        <v>0</v>
      </c>
    </row>
    <row r="321" spans="1:8" s="20" customFormat="1" ht="45">
      <c r="A321" s="74">
        <f t="shared" si="14"/>
        <v>291</v>
      </c>
      <c r="B321" s="74" t="s">
        <v>156</v>
      </c>
      <c r="C321" s="317" t="s">
        <v>618</v>
      </c>
      <c r="D321" s="318" t="s">
        <v>202</v>
      </c>
      <c r="E321" s="333">
        <v>23</v>
      </c>
      <c r="F321" s="334"/>
      <c r="G321" s="69">
        <f t="shared" si="12"/>
        <v>0</v>
      </c>
      <c r="H321" s="303"/>
    </row>
    <row r="322" spans="1:8" s="20" customFormat="1" ht="45">
      <c r="A322" s="74">
        <f t="shared" si="14"/>
        <v>292</v>
      </c>
      <c r="B322" s="74" t="s">
        <v>156</v>
      </c>
      <c r="C322" s="317" t="s">
        <v>619</v>
      </c>
      <c r="D322" s="318" t="s">
        <v>202</v>
      </c>
      <c r="E322" s="333">
        <v>1</v>
      </c>
      <c r="F322" s="334"/>
      <c r="G322" s="69">
        <f t="shared" si="12"/>
        <v>0</v>
      </c>
      <c r="H322" s="303"/>
    </row>
    <row r="323" spans="1:8" ht="45">
      <c r="A323" s="74">
        <f t="shared" si="14"/>
        <v>293</v>
      </c>
      <c r="B323" s="74" t="s">
        <v>156</v>
      </c>
      <c r="C323" s="317" t="s">
        <v>620</v>
      </c>
      <c r="D323" s="318" t="s">
        <v>202</v>
      </c>
      <c r="E323" s="333">
        <v>23</v>
      </c>
      <c r="F323" s="327"/>
      <c r="G323" s="69">
        <f t="shared" si="12"/>
        <v>0</v>
      </c>
    </row>
    <row r="324" spans="1:8" ht="45">
      <c r="A324" s="74">
        <f t="shared" si="14"/>
        <v>294</v>
      </c>
      <c r="B324" s="74" t="s">
        <v>156</v>
      </c>
      <c r="C324" s="317" t="s">
        <v>621</v>
      </c>
      <c r="D324" s="318" t="s">
        <v>203</v>
      </c>
      <c r="E324" s="333">
        <v>1</v>
      </c>
      <c r="F324" s="327"/>
      <c r="G324" s="69">
        <f t="shared" si="12"/>
        <v>0</v>
      </c>
    </row>
    <row r="325" spans="1:8" ht="45">
      <c r="A325" s="74">
        <f t="shared" si="14"/>
        <v>295</v>
      </c>
      <c r="B325" s="74" t="s">
        <v>156</v>
      </c>
      <c r="C325" s="317" t="s">
        <v>622</v>
      </c>
      <c r="D325" s="318" t="s">
        <v>203</v>
      </c>
      <c r="E325" s="333">
        <v>23</v>
      </c>
      <c r="F325" s="327"/>
      <c r="G325" s="69">
        <f t="shared" si="12"/>
        <v>0</v>
      </c>
    </row>
    <row r="326" spans="1:8" ht="15" customHeight="1">
      <c r="A326" s="314" t="s">
        <v>231</v>
      </c>
      <c r="B326" s="556" t="s">
        <v>230</v>
      </c>
      <c r="C326" s="557"/>
      <c r="D326" s="314"/>
      <c r="E326" s="331"/>
      <c r="F326" s="334"/>
      <c r="G326" s="69">
        <f t="shared" si="12"/>
        <v>0</v>
      </c>
    </row>
    <row r="327" spans="1:8" ht="30">
      <c r="A327" s="74">
        <v>296</v>
      </c>
      <c r="B327" s="74" t="s">
        <v>156</v>
      </c>
      <c r="C327" s="317" t="s">
        <v>197</v>
      </c>
      <c r="D327" s="318" t="s">
        <v>165</v>
      </c>
      <c r="E327" s="333">
        <v>1</v>
      </c>
      <c r="F327" s="327"/>
      <c r="G327" s="69">
        <f t="shared" si="12"/>
        <v>0</v>
      </c>
    </row>
    <row r="328" spans="1:8" ht="30">
      <c r="A328" s="74">
        <f>A327+1</f>
        <v>297</v>
      </c>
      <c r="B328" s="74" t="s">
        <v>156</v>
      </c>
      <c r="C328" s="317" t="s">
        <v>706</v>
      </c>
      <c r="D328" s="318" t="s">
        <v>11</v>
      </c>
      <c r="E328" s="333">
        <v>136</v>
      </c>
      <c r="F328" s="327"/>
      <c r="G328" s="69">
        <f t="shared" si="12"/>
        <v>0</v>
      </c>
    </row>
    <row r="329" spans="1:8" ht="30">
      <c r="A329" s="74">
        <f t="shared" ref="A329:A338" si="15">A328+1</f>
        <v>298</v>
      </c>
      <c r="B329" s="74" t="s">
        <v>156</v>
      </c>
      <c r="C329" s="317" t="s">
        <v>710</v>
      </c>
      <c r="D329" s="318" t="s">
        <v>11</v>
      </c>
      <c r="E329" s="333">
        <v>136</v>
      </c>
      <c r="F329" s="327"/>
      <c r="G329" s="69">
        <f t="shared" ref="G329:G392" si="16">ROUND(E329*F329,2)</f>
        <v>0</v>
      </c>
    </row>
    <row r="330" spans="1:8" s="20" customFormat="1" ht="45">
      <c r="A330" s="74">
        <f t="shared" si="15"/>
        <v>299</v>
      </c>
      <c r="B330" s="74" t="s">
        <v>156</v>
      </c>
      <c r="C330" s="317" t="s">
        <v>615</v>
      </c>
      <c r="D330" s="318" t="s">
        <v>165</v>
      </c>
      <c r="E330" s="333">
        <v>1</v>
      </c>
      <c r="F330" s="334"/>
      <c r="G330" s="69">
        <f t="shared" si="16"/>
        <v>0</v>
      </c>
      <c r="H330" s="303"/>
    </row>
    <row r="331" spans="1:8" s="20" customFormat="1" ht="45">
      <c r="A331" s="74">
        <f t="shared" si="15"/>
        <v>300</v>
      </c>
      <c r="B331" s="74" t="s">
        <v>156</v>
      </c>
      <c r="C331" s="317" t="s">
        <v>616</v>
      </c>
      <c r="D331" s="318" t="s">
        <v>165</v>
      </c>
      <c r="E331" s="333">
        <v>47</v>
      </c>
      <c r="F331" s="334"/>
      <c r="G331" s="69">
        <f t="shared" si="16"/>
        <v>0</v>
      </c>
      <c r="H331" s="303"/>
    </row>
    <row r="332" spans="1:8" ht="30">
      <c r="A332" s="74">
        <f t="shared" si="15"/>
        <v>301</v>
      </c>
      <c r="B332" s="74" t="s">
        <v>156</v>
      </c>
      <c r="C332" s="317" t="s">
        <v>200</v>
      </c>
      <c r="D332" s="318" t="s">
        <v>165</v>
      </c>
      <c r="E332" s="333">
        <v>1</v>
      </c>
      <c r="F332" s="327"/>
      <c r="G332" s="69">
        <f t="shared" si="16"/>
        <v>0</v>
      </c>
    </row>
    <row r="333" spans="1:8" ht="45">
      <c r="A333" s="74">
        <f t="shared" si="15"/>
        <v>302</v>
      </c>
      <c r="B333" s="74" t="s">
        <v>156</v>
      </c>
      <c r="C333" s="317" t="s">
        <v>617</v>
      </c>
      <c r="D333" s="318" t="s">
        <v>202</v>
      </c>
      <c r="E333" s="333">
        <v>1</v>
      </c>
      <c r="F333" s="327"/>
      <c r="G333" s="69">
        <f t="shared" si="16"/>
        <v>0</v>
      </c>
    </row>
    <row r="334" spans="1:8" ht="45">
      <c r="A334" s="74">
        <f t="shared" si="15"/>
        <v>303</v>
      </c>
      <c r="B334" s="74" t="s">
        <v>156</v>
      </c>
      <c r="C334" s="317" t="s">
        <v>618</v>
      </c>
      <c r="D334" s="318" t="s">
        <v>202</v>
      </c>
      <c r="E334" s="333">
        <v>47</v>
      </c>
      <c r="F334" s="327"/>
      <c r="G334" s="69">
        <f t="shared" si="16"/>
        <v>0</v>
      </c>
    </row>
    <row r="335" spans="1:8" ht="45">
      <c r="A335" s="74">
        <f t="shared" si="15"/>
        <v>304</v>
      </c>
      <c r="B335" s="74" t="s">
        <v>156</v>
      </c>
      <c r="C335" s="317" t="s">
        <v>619</v>
      </c>
      <c r="D335" s="318" t="s">
        <v>202</v>
      </c>
      <c r="E335" s="333">
        <v>1</v>
      </c>
      <c r="F335" s="327"/>
      <c r="G335" s="69">
        <f t="shared" si="16"/>
        <v>0</v>
      </c>
    </row>
    <row r="336" spans="1:8" ht="45">
      <c r="A336" s="74">
        <f t="shared" si="15"/>
        <v>305</v>
      </c>
      <c r="B336" s="74" t="s">
        <v>156</v>
      </c>
      <c r="C336" s="317" t="s">
        <v>620</v>
      </c>
      <c r="D336" s="318" t="s">
        <v>202</v>
      </c>
      <c r="E336" s="333">
        <v>47</v>
      </c>
      <c r="F336" s="327"/>
      <c r="G336" s="69">
        <f t="shared" si="16"/>
        <v>0</v>
      </c>
    </row>
    <row r="337" spans="1:8" ht="45">
      <c r="A337" s="74">
        <f t="shared" si="15"/>
        <v>306</v>
      </c>
      <c r="B337" s="74" t="s">
        <v>156</v>
      </c>
      <c r="C337" s="317" t="s">
        <v>621</v>
      </c>
      <c r="D337" s="318" t="s">
        <v>203</v>
      </c>
      <c r="E337" s="333">
        <v>1</v>
      </c>
      <c r="F337" s="327"/>
      <c r="G337" s="69">
        <f t="shared" si="16"/>
        <v>0</v>
      </c>
    </row>
    <row r="338" spans="1:8" s="20" customFormat="1" ht="14.25" customHeight="1">
      <c r="A338" s="74">
        <f t="shared" si="15"/>
        <v>307</v>
      </c>
      <c r="B338" s="74" t="s">
        <v>156</v>
      </c>
      <c r="C338" s="317" t="s">
        <v>622</v>
      </c>
      <c r="D338" s="318" t="s">
        <v>203</v>
      </c>
      <c r="E338" s="333">
        <v>47</v>
      </c>
      <c r="F338" s="334"/>
      <c r="G338" s="69">
        <f t="shared" si="16"/>
        <v>0</v>
      </c>
      <c r="H338" s="303"/>
    </row>
    <row r="339" spans="1:8" ht="15" customHeight="1">
      <c r="A339" s="314" t="s">
        <v>232</v>
      </c>
      <c r="B339" s="556" t="s">
        <v>236</v>
      </c>
      <c r="C339" s="557"/>
      <c r="D339" s="314"/>
      <c r="E339" s="331"/>
      <c r="F339" s="334"/>
      <c r="G339" s="69"/>
    </row>
    <row r="340" spans="1:8">
      <c r="A340" s="74"/>
      <c r="B340" s="74"/>
      <c r="C340" s="320" t="s">
        <v>597</v>
      </c>
      <c r="D340" s="318"/>
      <c r="E340" s="333"/>
      <c r="F340" s="327"/>
      <c r="G340" s="69"/>
    </row>
    <row r="341" spans="1:8" ht="30">
      <c r="A341" s="74">
        <f>A338+1</f>
        <v>308</v>
      </c>
      <c r="B341" s="74" t="s">
        <v>156</v>
      </c>
      <c r="C341" s="317" t="s">
        <v>197</v>
      </c>
      <c r="D341" s="318" t="s">
        <v>165</v>
      </c>
      <c r="E341" s="333">
        <v>1</v>
      </c>
      <c r="F341" s="327"/>
      <c r="G341" s="69">
        <f t="shared" si="16"/>
        <v>0</v>
      </c>
    </row>
    <row r="342" spans="1:8" ht="30">
      <c r="A342" s="74">
        <f>A341+1</f>
        <v>309</v>
      </c>
      <c r="B342" s="74" t="s">
        <v>156</v>
      </c>
      <c r="C342" s="317" t="s">
        <v>711</v>
      </c>
      <c r="D342" s="318" t="s">
        <v>11</v>
      </c>
      <c r="E342" s="333">
        <v>96.5</v>
      </c>
      <c r="F342" s="327"/>
      <c r="G342" s="69">
        <f t="shared" si="16"/>
        <v>0</v>
      </c>
    </row>
    <row r="343" spans="1:8" ht="30">
      <c r="A343" s="74">
        <f t="shared" ref="A343:A406" si="17">A342+1</f>
        <v>310</v>
      </c>
      <c r="B343" s="74" t="s">
        <v>156</v>
      </c>
      <c r="C343" s="317" t="s">
        <v>707</v>
      </c>
      <c r="D343" s="318" t="s">
        <v>11</v>
      </c>
      <c r="E343" s="333">
        <v>96.5</v>
      </c>
      <c r="F343" s="327"/>
      <c r="G343" s="69">
        <f t="shared" si="16"/>
        <v>0</v>
      </c>
    </row>
    <row r="344" spans="1:8" ht="45">
      <c r="A344" s="74">
        <f t="shared" si="17"/>
        <v>311</v>
      </c>
      <c r="B344" s="74" t="s">
        <v>156</v>
      </c>
      <c r="C344" s="317" t="s">
        <v>615</v>
      </c>
      <c r="D344" s="318" t="s">
        <v>165</v>
      </c>
      <c r="E344" s="333">
        <v>1</v>
      </c>
      <c r="F344" s="327"/>
      <c r="G344" s="69">
        <f t="shared" si="16"/>
        <v>0</v>
      </c>
    </row>
    <row r="345" spans="1:8" ht="45">
      <c r="A345" s="74">
        <f t="shared" si="17"/>
        <v>312</v>
      </c>
      <c r="B345" s="74" t="s">
        <v>156</v>
      </c>
      <c r="C345" s="317" t="s">
        <v>616</v>
      </c>
      <c r="D345" s="318" t="s">
        <v>165</v>
      </c>
      <c r="E345" s="333">
        <v>23</v>
      </c>
      <c r="F345" s="327"/>
      <c r="G345" s="69">
        <f t="shared" si="16"/>
        <v>0</v>
      </c>
    </row>
    <row r="346" spans="1:8" ht="30">
      <c r="A346" s="74">
        <f t="shared" si="17"/>
        <v>313</v>
      </c>
      <c r="B346" s="74" t="s">
        <v>156</v>
      </c>
      <c r="C346" s="317" t="s">
        <v>200</v>
      </c>
      <c r="D346" s="318" t="s">
        <v>165</v>
      </c>
      <c r="E346" s="333">
        <v>1</v>
      </c>
      <c r="F346" s="327"/>
      <c r="G346" s="69">
        <f t="shared" si="16"/>
        <v>0</v>
      </c>
    </row>
    <row r="347" spans="1:8" ht="30">
      <c r="A347" s="74">
        <f t="shared" si="17"/>
        <v>314</v>
      </c>
      <c r="B347" s="74" t="s">
        <v>156</v>
      </c>
      <c r="C347" s="317" t="s">
        <v>625</v>
      </c>
      <c r="D347" s="318" t="s">
        <v>3</v>
      </c>
      <c r="E347" s="333">
        <v>1</v>
      </c>
      <c r="F347" s="327"/>
      <c r="G347" s="69">
        <f t="shared" si="16"/>
        <v>0</v>
      </c>
    </row>
    <row r="348" spans="1:8" ht="45">
      <c r="A348" s="74">
        <f t="shared" si="17"/>
        <v>315</v>
      </c>
      <c r="B348" s="74" t="s">
        <v>156</v>
      </c>
      <c r="C348" s="317" t="s">
        <v>617</v>
      </c>
      <c r="D348" s="318" t="s">
        <v>202</v>
      </c>
      <c r="E348" s="333">
        <v>1</v>
      </c>
      <c r="F348" s="327"/>
      <c r="G348" s="69">
        <f t="shared" si="16"/>
        <v>0</v>
      </c>
    </row>
    <row r="349" spans="1:8" ht="45">
      <c r="A349" s="74">
        <f t="shared" si="17"/>
        <v>316</v>
      </c>
      <c r="B349" s="74" t="s">
        <v>156</v>
      </c>
      <c r="C349" s="317" t="s">
        <v>618</v>
      </c>
      <c r="D349" s="318" t="s">
        <v>202</v>
      </c>
      <c r="E349" s="333">
        <v>23</v>
      </c>
      <c r="F349" s="327"/>
      <c r="G349" s="69">
        <f t="shared" si="16"/>
        <v>0</v>
      </c>
    </row>
    <row r="350" spans="1:8" ht="45">
      <c r="A350" s="74">
        <f t="shared" si="17"/>
        <v>317</v>
      </c>
      <c r="B350" s="74" t="s">
        <v>156</v>
      </c>
      <c r="C350" s="317" t="s">
        <v>619</v>
      </c>
      <c r="D350" s="318" t="s">
        <v>202</v>
      </c>
      <c r="E350" s="333">
        <v>1</v>
      </c>
      <c r="F350" s="327"/>
      <c r="G350" s="69">
        <f t="shared" si="16"/>
        <v>0</v>
      </c>
    </row>
    <row r="351" spans="1:8" s="20" customFormat="1" ht="45">
      <c r="A351" s="74">
        <f t="shared" si="17"/>
        <v>318</v>
      </c>
      <c r="B351" s="74" t="s">
        <v>156</v>
      </c>
      <c r="C351" s="317" t="s">
        <v>620</v>
      </c>
      <c r="D351" s="318" t="s">
        <v>202</v>
      </c>
      <c r="E351" s="333">
        <v>23</v>
      </c>
      <c r="F351" s="334"/>
      <c r="G351" s="69">
        <f t="shared" si="16"/>
        <v>0</v>
      </c>
      <c r="H351" s="303"/>
    </row>
    <row r="352" spans="1:8" ht="45">
      <c r="A352" s="74">
        <f t="shared" si="17"/>
        <v>319</v>
      </c>
      <c r="B352" s="74" t="s">
        <v>156</v>
      </c>
      <c r="C352" s="317" t="s">
        <v>621</v>
      </c>
      <c r="D352" s="318" t="s">
        <v>203</v>
      </c>
      <c r="E352" s="333">
        <v>1</v>
      </c>
      <c r="F352" s="327"/>
      <c r="G352" s="69">
        <f t="shared" si="16"/>
        <v>0</v>
      </c>
    </row>
    <row r="353" spans="1:7" ht="45">
      <c r="A353" s="74">
        <f t="shared" si="17"/>
        <v>320</v>
      </c>
      <c r="B353" s="74" t="s">
        <v>156</v>
      </c>
      <c r="C353" s="317" t="s">
        <v>622</v>
      </c>
      <c r="D353" s="318" t="s">
        <v>203</v>
      </c>
      <c r="E353" s="333">
        <v>23</v>
      </c>
      <c r="F353" s="327"/>
      <c r="G353" s="69">
        <f t="shared" si="16"/>
        <v>0</v>
      </c>
    </row>
    <row r="354" spans="1:7">
      <c r="A354" s="74"/>
      <c r="B354" s="74"/>
      <c r="C354" s="320" t="s">
        <v>598</v>
      </c>
      <c r="D354" s="318"/>
      <c r="E354" s="333"/>
      <c r="F354" s="327"/>
      <c r="G354" s="69"/>
    </row>
    <row r="355" spans="1:7" ht="30">
      <c r="A355" s="74">
        <v>321</v>
      </c>
      <c r="B355" s="74" t="s">
        <v>156</v>
      </c>
      <c r="C355" s="317" t="s">
        <v>197</v>
      </c>
      <c r="D355" s="318" t="s">
        <v>165</v>
      </c>
      <c r="E355" s="333">
        <v>1</v>
      </c>
      <c r="F355" s="327"/>
      <c r="G355" s="69">
        <f t="shared" si="16"/>
        <v>0</v>
      </c>
    </row>
    <row r="356" spans="1:7" ht="30">
      <c r="A356" s="74">
        <f t="shared" si="17"/>
        <v>322</v>
      </c>
      <c r="B356" s="74" t="s">
        <v>156</v>
      </c>
      <c r="C356" s="317" t="s">
        <v>712</v>
      </c>
      <c r="D356" s="318" t="s">
        <v>11</v>
      </c>
      <c r="E356" s="333">
        <v>83.5</v>
      </c>
      <c r="F356" s="327"/>
      <c r="G356" s="69">
        <f t="shared" si="16"/>
        <v>0</v>
      </c>
    </row>
    <row r="357" spans="1:7" ht="30">
      <c r="A357" s="74">
        <f t="shared" si="17"/>
        <v>323</v>
      </c>
      <c r="B357" s="74" t="s">
        <v>156</v>
      </c>
      <c r="C357" s="317" t="s">
        <v>713</v>
      </c>
      <c r="D357" s="318" t="s">
        <v>11</v>
      </c>
      <c r="E357" s="333">
        <v>83.5</v>
      </c>
      <c r="F357" s="327"/>
      <c r="G357" s="69">
        <f t="shared" si="16"/>
        <v>0</v>
      </c>
    </row>
    <row r="358" spans="1:7" ht="45">
      <c r="A358" s="74">
        <f t="shared" si="17"/>
        <v>324</v>
      </c>
      <c r="B358" s="74" t="s">
        <v>156</v>
      </c>
      <c r="C358" s="317" t="s">
        <v>615</v>
      </c>
      <c r="D358" s="318" t="s">
        <v>165</v>
      </c>
      <c r="E358" s="333">
        <v>1</v>
      </c>
      <c r="F358" s="327"/>
      <c r="G358" s="69">
        <f t="shared" si="16"/>
        <v>0</v>
      </c>
    </row>
    <row r="359" spans="1:7" ht="45">
      <c r="A359" s="74">
        <f t="shared" si="17"/>
        <v>325</v>
      </c>
      <c r="B359" s="74" t="s">
        <v>156</v>
      </c>
      <c r="C359" s="317" t="s">
        <v>616</v>
      </c>
      <c r="D359" s="318" t="s">
        <v>165</v>
      </c>
      <c r="E359" s="333">
        <v>23</v>
      </c>
      <c r="F359" s="327"/>
      <c r="G359" s="69">
        <f t="shared" si="16"/>
        <v>0</v>
      </c>
    </row>
    <row r="360" spans="1:7" ht="30">
      <c r="A360" s="74">
        <f t="shared" si="17"/>
        <v>326</v>
      </c>
      <c r="B360" s="74" t="s">
        <v>156</v>
      </c>
      <c r="C360" s="317" t="s">
        <v>200</v>
      </c>
      <c r="D360" s="318" t="s">
        <v>165</v>
      </c>
      <c r="E360" s="333">
        <v>1</v>
      </c>
      <c r="F360" s="327"/>
      <c r="G360" s="69">
        <f t="shared" si="16"/>
        <v>0</v>
      </c>
    </row>
    <row r="361" spans="1:7" ht="30">
      <c r="A361" s="74">
        <f t="shared" si="17"/>
        <v>327</v>
      </c>
      <c r="B361" s="74" t="s">
        <v>156</v>
      </c>
      <c r="C361" s="317" t="s">
        <v>625</v>
      </c>
      <c r="D361" s="318" t="s">
        <v>3</v>
      </c>
      <c r="E361" s="333">
        <v>1</v>
      </c>
      <c r="F361" s="327"/>
      <c r="G361" s="69">
        <f t="shared" si="16"/>
        <v>0</v>
      </c>
    </row>
    <row r="362" spans="1:7" ht="45">
      <c r="A362" s="74">
        <f t="shared" si="17"/>
        <v>328</v>
      </c>
      <c r="B362" s="74" t="s">
        <v>156</v>
      </c>
      <c r="C362" s="317" t="s">
        <v>617</v>
      </c>
      <c r="D362" s="318" t="s">
        <v>202</v>
      </c>
      <c r="E362" s="333">
        <v>1</v>
      </c>
      <c r="F362" s="327"/>
      <c r="G362" s="69">
        <f t="shared" si="16"/>
        <v>0</v>
      </c>
    </row>
    <row r="363" spans="1:7" ht="45">
      <c r="A363" s="74">
        <f t="shared" si="17"/>
        <v>329</v>
      </c>
      <c r="B363" s="74" t="s">
        <v>156</v>
      </c>
      <c r="C363" s="317" t="s">
        <v>618</v>
      </c>
      <c r="D363" s="318" t="s">
        <v>202</v>
      </c>
      <c r="E363" s="333">
        <v>23</v>
      </c>
      <c r="F363" s="327"/>
      <c r="G363" s="69">
        <f t="shared" si="16"/>
        <v>0</v>
      </c>
    </row>
    <row r="364" spans="1:7" ht="45">
      <c r="A364" s="74">
        <f t="shared" si="17"/>
        <v>330</v>
      </c>
      <c r="B364" s="74" t="s">
        <v>156</v>
      </c>
      <c r="C364" s="317" t="s">
        <v>619</v>
      </c>
      <c r="D364" s="318" t="s">
        <v>202</v>
      </c>
      <c r="E364" s="333">
        <v>1</v>
      </c>
      <c r="F364" s="327"/>
      <c r="G364" s="69">
        <f t="shared" si="16"/>
        <v>0</v>
      </c>
    </row>
    <row r="365" spans="1:7" ht="45">
      <c r="A365" s="74">
        <f t="shared" si="17"/>
        <v>331</v>
      </c>
      <c r="B365" s="74" t="s">
        <v>156</v>
      </c>
      <c r="C365" s="317" t="s">
        <v>620</v>
      </c>
      <c r="D365" s="318" t="s">
        <v>202</v>
      </c>
      <c r="E365" s="333">
        <v>23</v>
      </c>
      <c r="F365" s="327"/>
      <c r="G365" s="69">
        <f t="shared" si="16"/>
        <v>0</v>
      </c>
    </row>
    <row r="366" spans="1:7" ht="45">
      <c r="A366" s="74">
        <f t="shared" si="17"/>
        <v>332</v>
      </c>
      <c r="B366" s="74" t="s">
        <v>156</v>
      </c>
      <c r="C366" s="317" t="s">
        <v>621</v>
      </c>
      <c r="D366" s="318" t="s">
        <v>203</v>
      </c>
      <c r="E366" s="333">
        <v>1</v>
      </c>
      <c r="F366" s="327"/>
      <c r="G366" s="69">
        <f t="shared" si="16"/>
        <v>0</v>
      </c>
    </row>
    <row r="367" spans="1:7" ht="45">
      <c r="A367" s="74">
        <f t="shared" si="17"/>
        <v>333</v>
      </c>
      <c r="B367" s="74" t="s">
        <v>156</v>
      </c>
      <c r="C367" s="317" t="s">
        <v>622</v>
      </c>
      <c r="D367" s="318" t="s">
        <v>203</v>
      </c>
      <c r="E367" s="333">
        <v>23</v>
      </c>
      <c r="F367" s="327"/>
      <c r="G367" s="69">
        <f t="shared" si="16"/>
        <v>0</v>
      </c>
    </row>
    <row r="368" spans="1:7">
      <c r="A368" s="74"/>
      <c r="B368" s="74"/>
      <c r="C368" s="320" t="s">
        <v>599</v>
      </c>
      <c r="D368" s="318"/>
      <c r="E368" s="333"/>
      <c r="F368" s="327"/>
      <c r="G368" s="69"/>
    </row>
    <row r="369" spans="1:7" ht="30">
      <c r="A369" s="74">
        <f>A367+1</f>
        <v>334</v>
      </c>
      <c r="B369" s="74" t="s">
        <v>156</v>
      </c>
      <c r="C369" s="317" t="s">
        <v>197</v>
      </c>
      <c r="D369" s="318" t="s">
        <v>165</v>
      </c>
      <c r="E369" s="333">
        <v>1</v>
      </c>
      <c r="F369" s="327"/>
      <c r="G369" s="69">
        <f t="shared" si="16"/>
        <v>0</v>
      </c>
    </row>
    <row r="370" spans="1:7" ht="30">
      <c r="A370" s="74">
        <f t="shared" si="17"/>
        <v>335</v>
      </c>
      <c r="B370" s="74" t="s">
        <v>156</v>
      </c>
      <c r="C370" s="317" t="s">
        <v>711</v>
      </c>
      <c r="D370" s="318" t="s">
        <v>11</v>
      </c>
      <c r="E370" s="333">
        <v>83.5</v>
      </c>
      <c r="F370" s="327"/>
      <c r="G370" s="69">
        <f t="shared" si="16"/>
        <v>0</v>
      </c>
    </row>
    <row r="371" spans="1:7" ht="30">
      <c r="A371" s="74">
        <f t="shared" si="17"/>
        <v>336</v>
      </c>
      <c r="B371" s="74" t="s">
        <v>156</v>
      </c>
      <c r="C371" s="317" t="s">
        <v>714</v>
      </c>
      <c r="D371" s="318" t="s">
        <v>11</v>
      </c>
      <c r="E371" s="333">
        <v>83.5</v>
      </c>
      <c r="F371" s="327"/>
      <c r="G371" s="69">
        <f t="shared" si="16"/>
        <v>0</v>
      </c>
    </row>
    <row r="372" spans="1:7" ht="45">
      <c r="A372" s="74">
        <f t="shared" si="17"/>
        <v>337</v>
      </c>
      <c r="B372" s="74" t="s">
        <v>156</v>
      </c>
      <c r="C372" s="317" t="s">
        <v>615</v>
      </c>
      <c r="D372" s="318" t="s">
        <v>165</v>
      </c>
      <c r="E372" s="333">
        <v>1</v>
      </c>
      <c r="F372" s="327"/>
      <c r="G372" s="69">
        <f t="shared" si="16"/>
        <v>0</v>
      </c>
    </row>
    <row r="373" spans="1:7" ht="45">
      <c r="A373" s="74">
        <f t="shared" si="17"/>
        <v>338</v>
      </c>
      <c r="B373" s="74" t="s">
        <v>156</v>
      </c>
      <c r="C373" s="317" t="s">
        <v>616</v>
      </c>
      <c r="D373" s="318" t="s">
        <v>165</v>
      </c>
      <c r="E373" s="333">
        <v>23</v>
      </c>
      <c r="F373" s="327"/>
      <c r="G373" s="69">
        <f t="shared" si="16"/>
        <v>0</v>
      </c>
    </row>
    <row r="374" spans="1:7" ht="30">
      <c r="A374" s="74">
        <f t="shared" si="17"/>
        <v>339</v>
      </c>
      <c r="B374" s="74" t="s">
        <v>156</v>
      </c>
      <c r="C374" s="317" t="s">
        <v>200</v>
      </c>
      <c r="D374" s="318" t="s">
        <v>165</v>
      </c>
      <c r="E374" s="333">
        <v>1</v>
      </c>
      <c r="F374" s="327"/>
      <c r="G374" s="69">
        <f t="shared" si="16"/>
        <v>0</v>
      </c>
    </row>
    <row r="375" spans="1:7" ht="30">
      <c r="A375" s="74">
        <f t="shared" si="17"/>
        <v>340</v>
      </c>
      <c r="B375" s="74" t="s">
        <v>156</v>
      </c>
      <c r="C375" s="317" t="s">
        <v>625</v>
      </c>
      <c r="D375" s="318" t="s">
        <v>3</v>
      </c>
      <c r="E375" s="333">
        <v>1</v>
      </c>
      <c r="F375" s="327"/>
      <c r="G375" s="69">
        <f t="shared" si="16"/>
        <v>0</v>
      </c>
    </row>
    <row r="376" spans="1:7" ht="45">
      <c r="A376" s="74">
        <f t="shared" si="17"/>
        <v>341</v>
      </c>
      <c r="B376" s="74" t="s">
        <v>156</v>
      </c>
      <c r="C376" s="317" t="s">
        <v>617</v>
      </c>
      <c r="D376" s="318" t="s">
        <v>202</v>
      </c>
      <c r="E376" s="333">
        <v>1</v>
      </c>
      <c r="F376" s="327"/>
      <c r="G376" s="69">
        <f t="shared" si="16"/>
        <v>0</v>
      </c>
    </row>
    <row r="377" spans="1:7" ht="45">
      <c r="A377" s="74">
        <f t="shared" si="17"/>
        <v>342</v>
      </c>
      <c r="B377" s="74" t="s">
        <v>156</v>
      </c>
      <c r="C377" s="317" t="s">
        <v>618</v>
      </c>
      <c r="D377" s="318" t="s">
        <v>202</v>
      </c>
      <c r="E377" s="333">
        <v>23</v>
      </c>
      <c r="F377" s="327"/>
      <c r="G377" s="69">
        <f t="shared" si="16"/>
        <v>0</v>
      </c>
    </row>
    <row r="378" spans="1:7" ht="45">
      <c r="A378" s="74">
        <f t="shared" si="17"/>
        <v>343</v>
      </c>
      <c r="B378" s="74" t="s">
        <v>156</v>
      </c>
      <c r="C378" s="317" t="s">
        <v>619</v>
      </c>
      <c r="D378" s="318" t="s">
        <v>202</v>
      </c>
      <c r="E378" s="333">
        <v>1</v>
      </c>
      <c r="F378" s="327"/>
      <c r="G378" s="69">
        <f t="shared" si="16"/>
        <v>0</v>
      </c>
    </row>
    <row r="379" spans="1:7" ht="45">
      <c r="A379" s="74">
        <f t="shared" si="17"/>
        <v>344</v>
      </c>
      <c r="B379" s="74" t="s">
        <v>156</v>
      </c>
      <c r="C379" s="317" t="s">
        <v>620</v>
      </c>
      <c r="D379" s="318" t="s">
        <v>202</v>
      </c>
      <c r="E379" s="333">
        <v>23</v>
      </c>
      <c r="F379" s="327"/>
      <c r="G379" s="69">
        <f t="shared" si="16"/>
        <v>0</v>
      </c>
    </row>
    <row r="380" spans="1:7" ht="45">
      <c r="A380" s="74">
        <f t="shared" si="17"/>
        <v>345</v>
      </c>
      <c r="B380" s="74" t="s">
        <v>156</v>
      </c>
      <c r="C380" s="317" t="s">
        <v>621</v>
      </c>
      <c r="D380" s="318" t="s">
        <v>203</v>
      </c>
      <c r="E380" s="333">
        <v>1</v>
      </c>
      <c r="F380" s="327"/>
      <c r="G380" s="69">
        <f t="shared" si="16"/>
        <v>0</v>
      </c>
    </row>
    <row r="381" spans="1:7" ht="45">
      <c r="A381" s="74">
        <f t="shared" si="17"/>
        <v>346</v>
      </c>
      <c r="B381" s="74" t="s">
        <v>156</v>
      </c>
      <c r="C381" s="317" t="s">
        <v>622</v>
      </c>
      <c r="D381" s="318" t="s">
        <v>203</v>
      </c>
      <c r="E381" s="333">
        <v>23</v>
      </c>
      <c r="F381" s="327"/>
      <c r="G381" s="69">
        <f t="shared" si="16"/>
        <v>0</v>
      </c>
    </row>
    <row r="382" spans="1:7">
      <c r="A382" s="74"/>
      <c r="B382" s="74"/>
      <c r="C382" s="320" t="s">
        <v>600</v>
      </c>
      <c r="D382" s="318"/>
      <c r="E382" s="333"/>
      <c r="F382" s="327"/>
      <c r="G382" s="69"/>
    </row>
    <row r="383" spans="1:7" ht="30">
      <c r="A383" s="74">
        <f>A381+1</f>
        <v>347</v>
      </c>
      <c r="B383" s="74" t="s">
        <v>156</v>
      </c>
      <c r="C383" s="317" t="s">
        <v>234</v>
      </c>
      <c r="D383" s="318" t="s">
        <v>11</v>
      </c>
      <c r="E383" s="333">
        <v>185</v>
      </c>
      <c r="F383" s="327"/>
      <c r="G383" s="69">
        <f t="shared" si="16"/>
        <v>0</v>
      </c>
    </row>
    <row r="384" spans="1:7" ht="30">
      <c r="A384" s="74">
        <f t="shared" si="17"/>
        <v>348</v>
      </c>
      <c r="B384" s="74" t="s">
        <v>156</v>
      </c>
      <c r="C384" s="317" t="s">
        <v>197</v>
      </c>
      <c r="D384" s="318" t="s">
        <v>165</v>
      </c>
      <c r="E384" s="333">
        <v>1</v>
      </c>
      <c r="F384" s="327"/>
      <c r="G384" s="69">
        <f t="shared" si="16"/>
        <v>0</v>
      </c>
    </row>
    <row r="385" spans="1:7" ht="30">
      <c r="A385" s="74">
        <f t="shared" si="17"/>
        <v>349</v>
      </c>
      <c r="B385" s="74" t="s">
        <v>156</v>
      </c>
      <c r="C385" s="317" t="s">
        <v>706</v>
      </c>
      <c r="D385" s="318" t="s">
        <v>11</v>
      </c>
      <c r="E385" s="333">
        <v>186.5</v>
      </c>
      <c r="F385" s="327"/>
      <c r="G385" s="69">
        <f t="shared" si="16"/>
        <v>0</v>
      </c>
    </row>
    <row r="386" spans="1:7" ht="30">
      <c r="A386" s="74">
        <f t="shared" si="17"/>
        <v>350</v>
      </c>
      <c r="B386" s="74" t="s">
        <v>156</v>
      </c>
      <c r="C386" s="317" t="s">
        <v>707</v>
      </c>
      <c r="D386" s="318" t="s">
        <v>11</v>
      </c>
      <c r="E386" s="333">
        <v>268.5</v>
      </c>
      <c r="F386" s="327"/>
      <c r="G386" s="69">
        <f t="shared" si="16"/>
        <v>0</v>
      </c>
    </row>
    <row r="387" spans="1:7" ht="45">
      <c r="A387" s="74">
        <f t="shared" si="17"/>
        <v>351</v>
      </c>
      <c r="B387" s="74" t="s">
        <v>156</v>
      </c>
      <c r="C387" s="317" t="s">
        <v>615</v>
      </c>
      <c r="D387" s="318" t="s">
        <v>165</v>
      </c>
      <c r="E387" s="333">
        <v>1</v>
      </c>
      <c r="F387" s="327"/>
      <c r="G387" s="69">
        <f t="shared" si="16"/>
        <v>0</v>
      </c>
    </row>
    <row r="388" spans="1:7" ht="45">
      <c r="A388" s="74">
        <f t="shared" si="17"/>
        <v>352</v>
      </c>
      <c r="B388" s="74" t="s">
        <v>156</v>
      </c>
      <c r="C388" s="317" t="s">
        <v>615</v>
      </c>
      <c r="D388" s="318" t="s">
        <v>165</v>
      </c>
      <c r="E388" s="333">
        <v>1</v>
      </c>
      <c r="F388" s="327"/>
      <c r="G388" s="69">
        <f t="shared" si="16"/>
        <v>0</v>
      </c>
    </row>
    <row r="389" spans="1:7" ht="45">
      <c r="A389" s="74">
        <f t="shared" si="17"/>
        <v>353</v>
      </c>
      <c r="B389" s="74" t="s">
        <v>156</v>
      </c>
      <c r="C389" s="317" t="s">
        <v>616</v>
      </c>
      <c r="D389" s="318" t="s">
        <v>165</v>
      </c>
      <c r="E389" s="333">
        <v>142</v>
      </c>
      <c r="F389" s="327"/>
      <c r="G389" s="69">
        <f t="shared" si="16"/>
        <v>0</v>
      </c>
    </row>
    <row r="390" spans="1:7" ht="30">
      <c r="A390" s="74">
        <f t="shared" si="17"/>
        <v>354</v>
      </c>
      <c r="B390" s="74" t="s">
        <v>156</v>
      </c>
      <c r="C390" s="317" t="s">
        <v>200</v>
      </c>
      <c r="D390" s="318" t="s">
        <v>165</v>
      </c>
      <c r="E390" s="333">
        <v>1</v>
      </c>
      <c r="F390" s="327"/>
      <c r="G390" s="69">
        <f t="shared" si="16"/>
        <v>0</v>
      </c>
    </row>
    <row r="391" spans="1:7" ht="30">
      <c r="A391" s="74">
        <f t="shared" si="17"/>
        <v>355</v>
      </c>
      <c r="B391" s="74" t="s">
        <v>156</v>
      </c>
      <c r="C391" s="317" t="s">
        <v>625</v>
      </c>
      <c r="D391" s="318" t="s">
        <v>3</v>
      </c>
      <c r="E391" s="333">
        <v>1</v>
      </c>
      <c r="F391" s="327"/>
      <c r="G391" s="69">
        <f t="shared" si="16"/>
        <v>0</v>
      </c>
    </row>
    <row r="392" spans="1:7" ht="30">
      <c r="A392" s="74">
        <f t="shared" si="17"/>
        <v>356</v>
      </c>
      <c r="B392" s="74" t="s">
        <v>156</v>
      </c>
      <c r="C392" s="317" t="s">
        <v>201</v>
      </c>
      <c r="D392" s="318" t="s">
        <v>3</v>
      </c>
      <c r="E392" s="333">
        <v>1</v>
      </c>
      <c r="F392" s="327"/>
      <c r="G392" s="69">
        <f t="shared" si="16"/>
        <v>0</v>
      </c>
    </row>
    <row r="393" spans="1:7" ht="45">
      <c r="A393" s="74">
        <f t="shared" si="17"/>
        <v>357</v>
      </c>
      <c r="B393" s="74" t="s">
        <v>156</v>
      </c>
      <c r="C393" s="317" t="s">
        <v>617</v>
      </c>
      <c r="D393" s="318" t="s">
        <v>202</v>
      </c>
      <c r="E393" s="333">
        <v>1</v>
      </c>
      <c r="F393" s="327"/>
      <c r="G393" s="69">
        <f t="shared" ref="G393:G456" si="18">ROUND(E393*F393,2)</f>
        <v>0</v>
      </c>
    </row>
    <row r="394" spans="1:7" ht="45">
      <c r="A394" s="74">
        <f t="shared" si="17"/>
        <v>358</v>
      </c>
      <c r="B394" s="74" t="s">
        <v>156</v>
      </c>
      <c r="C394" s="317" t="s">
        <v>618</v>
      </c>
      <c r="D394" s="318" t="s">
        <v>202</v>
      </c>
      <c r="E394" s="333">
        <v>71</v>
      </c>
      <c r="F394" s="327"/>
      <c r="G394" s="69">
        <f t="shared" si="18"/>
        <v>0</v>
      </c>
    </row>
    <row r="395" spans="1:7" ht="45">
      <c r="A395" s="74">
        <f t="shared" si="17"/>
        <v>359</v>
      </c>
      <c r="B395" s="74" t="s">
        <v>156</v>
      </c>
      <c r="C395" s="317" t="s">
        <v>619</v>
      </c>
      <c r="D395" s="318" t="s">
        <v>202</v>
      </c>
      <c r="E395" s="333">
        <v>1</v>
      </c>
      <c r="F395" s="327"/>
      <c r="G395" s="69">
        <f t="shared" si="18"/>
        <v>0</v>
      </c>
    </row>
    <row r="396" spans="1:7" ht="45">
      <c r="A396" s="74">
        <f t="shared" si="17"/>
        <v>360</v>
      </c>
      <c r="B396" s="74" t="s">
        <v>156</v>
      </c>
      <c r="C396" s="317" t="s">
        <v>620</v>
      </c>
      <c r="D396" s="318" t="s">
        <v>202</v>
      </c>
      <c r="E396" s="333">
        <v>71</v>
      </c>
      <c r="F396" s="327"/>
      <c r="G396" s="69">
        <f t="shared" si="18"/>
        <v>0</v>
      </c>
    </row>
    <row r="397" spans="1:7" ht="45">
      <c r="A397" s="74">
        <f t="shared" si="17"/>
        <v>361</v>
      </c>
      <c r="B397" s="74" t="s">
        <v>156</v>
      </c>
      <c r="C397" s="317" t="s">
        <v>621</v>
      </c>
      <c r="D397" s="318" t="s">
        <v>203</v>
      </c>
      <c r="E397" s="333">
        <v>1</v>
      </c>
      <c r="F397" s="327"/>
      <c r="G397" s="69">
        <f t="shared" si="18"/>
        <v>0</v>
      </c>
    </row>
    <row r="398" spans="1:7" ht="45">
      <c r="A398" s="74">
        <f t="shared" si="17"/>
        <v>362</v>
      </c>
      <c r="B398" s="74" t="s">
        <v>156</v>
      </c>
      <c r="C398" s="317" t="s">
        <v>622</v>
      </c>
      <c r="D398" s="318" t="s">
        <v>203</v>
      </c>
      <c r="E398" s="333">
        <v>71</v>
      </c>
      <c r="F398" s="327"/>
      <c r="G398" s="69">
        <f t="shared" si="18"/>
        <v>0</v>
      </c>
    </row>
    <row r="399" spans="1:7">
      <c r="A399" s="74"/>
      <c r="B399" s="74"/>
      <c r="C399" s="320" t="s">
        <v>601</v>
      </c>
      <c r="D399" s="318"/>
      <c r="E399" s="333"/>
      <c r="F399" s="327"/>
      <c r="G399" s="69"/>
    </row>
    <row r="400" spans="1:7" ht="30">
      <c r="A400" s="74">
        <v>363</v>
      </c>
      <c r="B400" s="74" t="s">
        <v>156</v>
      </c>
      <c r="C400" s="317" t="s">
        <v>197</v>
      </c>
      <c r="D400" s="318" t="s">
        <v>165</v>
      </c>
      <c r="E400" s="333">
        <v>1</v>
      </c>
      <c r="F400" s="327"/>
      <c r="G400" s="69">
        <f t="shared" si="18"/>
        <v>0</v>
      </c>
    </row>
    <row r="401" spans="1:7" ht="30">
      <c r="A401" s="74">
        <f t="shared" si="17"/>
        <v>364</v>
      </c>
      <c r="B401" s="74" t="s">
        <v>156</v>
      </c>
      <c r="C401" s="317" t="s">
        <v>711</v>
      </c>
      <c r="D401" s="318" t="s">
        <v>11</v>
      </c>
      <c r="E401" s="333">
        <v>75.5</v>
      </c>
      <c r="F401" s="327"/>
      <c r="G401" s="69">
        <f t="shared" si="18"/>
        <v>0</v>
      </c>
    </row>
    <row r="402" spans="1:7" ht="30">
      <c r="A402" s="74">
        <f t="shared" si="17"/>
        <v>365</v>
      </c>
      <c r="B402" s="74" t="s">
        <v>156</v>
      </c>
      <c r="C402" s="317" t="s">
        <v>707</v>
      </c>
      <c r="D402" s="318" t="s">
        <v>11</v>
      </c>
      <c r="E402" s="333">
        <v>75.5</v>
      </c>
      <c r="F402" s="327"/>
      <c r="G402" s="69">
        <f t="shared" si="18"/>
        <v>0</v>
      </c>
    </row>
    <row r="403" spans="1:7" ht="45">
      <c r="A403" s="74">
        <f t="shared" si="17"/>
        <v>366</v>
      </c>
      <c r="B403" s="74" t="s">
        <v>156</v>
      </c>
      <c r="C403" s="317" t="s">
        <v>615</v>
      </c>
      <c r="D403" s="318" t="s">
        <v>165</v>
      </c>
      <c r="E403" s="333">
        <v>1</v>
      </c>
      <c r="F403" s="327"/>
      <c r="G403" s="69">
        <f t="shared" si="18"/>
        <v>0</v>
      </c>
    </row>
    <row r="404" spans="1:7" ht="45">
      <c r="A404" s="74">
        <f t="shared" si="17"/>
        <v>367</v>
      </c>
      <c r="B404" s="74" t="s">
        <v>156</v>
      </c>
      <c r="C404" s="317" t="s">
        <v>616</v>
      </c>
      <c r="D404" s="318" t="s">
        <v>165</v>
      </c>
      <c r="E404" s="333">
        <v>23</v>
      </c>
      <c r="F404" s="327"/>
      <c r="G404" s="69">
        <f t="shared" si="18"/>
        <v>0</v>
      </c>
    </row>
    <row r="405" spans="1:7" ht="30">
      <c r="A405" s="74">
        <f t="shared" si="17"/>
        <v>368</v>
      </c>
      <c r="B405" s="74" t="s">
        <v>156</v>
      </c>
      <c r="C405" s="317" t="s">
        <v>200</v>
      </c>
      <c r="D405" s="318" t="s">
        <v>165</v>
      </c>
      <c r="E405" s="333">
        <v>1</v>
      </c>
      <c r="F405" s="327"/>
      <c r="G405" s="69">
        <f t="shared" si="18"/>
        <v>0</v>
      </c>
    </row>
    <row r="406" spans="1:7" ht="30">
      <c r="A406" s="74">
        <f t="shared" si="17"/>
        <v>369</v>
      </c>
      <c r="B406" s="74" t="s">
        <v>156</v>
      </c>
      <c r="C406" s="317" t="s">
        <v>625</v>
      </c>
      <c r="D406" s="318" t="s">
        <v>3</v>
      </c>
      <c r="E406" s="333">
        <v>1</v>
      </c>
      <c r="F406" s="327"/>
      <c r="G406" s="69">
        <f t="shared" si="18"/>
        <v>0</v>
      </c>
    </row>
    <row r="407" spans="1:7" ht="45">
      <c r="A407" s="74">
        <f t="shared" ref="A407:A412" si="19">A406+1</f>
        <v>370</v>
      </c>
      <c r="B407" s="74" t="s">
        <v>156</v>
      </c>
      <c r="C407" s="317" t="s">
        <v>617</v>
      </c>
      <c r="D407" s="318" t="s">
        <v>202</v>
      </c>
      <c r="E407" s="333">
        <v>1</v>
      </c>
      <c r="F407" s="327"/>
      <c r="G407" s="69">
        <f t="shared" si="18"/>
        <v>0</v>
      </c>
    </row>
    <row r="408" spans="1:7" ht="45">
      <c r="A408" s="74">
        <f t="shared" si="19"/>
        <v>371</v>
      </c>
      <c r="B408" s="74" t="s">
        <v>156</v>
      </c>
      <c r="C408" s="317" t="s">
        <v>618</v>
      </c>
      <c r="D408" s="318" t="s">
        <v>202</v>
      </c>
      <c r="E408" s="333">
        <v>23</v>
      </c>
      <c r="F408" s="327"/>
      <c r="G408" s="69">
        <f t="shared" si="18"/>
        <v>0</v>
      </c>
    </row>
    <row r="409" spans="1:7" ht="45">
      <c r="A409" s="74">
        <f t="shared" si="19"/>
        <v>372</v>
      </c>
      <c r="B409" s="74" t="s">
        <v>156</v>
      </c>
      <c r="C409" s="317" t="s">
        <v>619</v>
      </c>
      <c r="D409" s="318" t="s">
        <v>202</v>
      </c>
      <c r="E409" s="333">
        <v>1</v>
      </c>
      <c r="F409" s="327"/>
      <c r="G409" s="69">
        <f t="shared" si="18"/>
        <v>0</v>
      </c>
    </row>
    <row r="410" spans="1:7" ht="45">
      <c r="A410" s="74">
        <f t="shared" si="19"/>
        <v>373</v>
      </c>
      <c r="B410" s="74" t="s">
        <v>156</v>
      </c>
      <c r="C410" s="317" t="s">
        <v>620</v>
      </c>
      <c r="D410" s="318" t="s">
        <v>202</v>
      </c>
      <c r="E410" s="333">
        <v>23</v>
      </c>
      <c r="F410" s="327"/>
      <c r="G410" s="69">
        <f t="shared" si="18"/>
        <v>0</v>
      </c>
    </row>
    <row r="411" spans="1:7" ht="45">
      <c r="A411" s="74">
        <f t="shared" si="19"/>
        <v>374</v>
      </c>
      <c r="B411" s="74" t="s">
        <v>156</v>
      </c>
      <c r="C411" s="317" t="s">
        <v>621</v>
      </c>
      <c r="D411" s="318" t="s">
        <v>203</v>
      </c>
      <c r="E411" s="333">
        <v>1</v>
      </c>
      <c r="F411" s="327"/>
      <c r="G411" s="69">
        <f t="shared" si="18"/>
        <v>0</v>
      </c>
    </row>
    <row r="412" spans="1:7" ht="45">
      <c r="A412" s="74">
        <f t="shared" si="19"/>
        <v>375</v>
      </c>
      <c r="B412" s="74" t="s">
        <v>156</v>
      </c>
      <c r="C412" s="317" t="s">
        <v>622</v>
      </c>
      <c r="D412" s="318" t="s">
        <v>203</v>
      </c>
      <c r="E412" s="333">
        <v>23</v>
      </c>
      <c r="F412" s="327"/>
      <c r="G412" s="69">
        <f t="shared" si="18"/>
        <v>0</v>
      </c>
    </row>
    <row r="413" spans="1:7" ht="15" customHeight="1">
      <c r="A413" s="314" t="s">
        <v>235</v>
      </c>
      <c r="B413" s="556" t="s">
        <v>238</v>
      </c>
      <c r="C413" s="557"/>
      <c r="D413" s="314"/>
      <c r="E413" s="331"/>
      <c r="F413" s="334"/>
      <c r="G413" s="69"/>
    </row>
    <row r="414" spans="1:7">
      <c r="A414" s="74"/>
      <c r="B414" s="74"/>
      <c r="C414" s="320" t="s">
        <v>239</v>
      </c>
      <c r="D414" s="318"/>
      <c r="E414" s="333"/>
      <c r="F414" s="327"/>
      <c r="G414" s="69"/>
    </row>
    <row r="415" spans="1:7" ht="30">
      <c r="A415" s="74">
        <f>A412+1</f>
        <v>376</v>
      </c>
      <c r="B415" s="74" t="s">
        <v>156</v>
      </c>
      <c r="C415" s="317" t="s">
        <v>240</v>
      </c>
      <c r="D415" s="318" t="s">
        <v>11</v>
      </c>
      <c r="E415" s="333">
        <v>1095</v>
      </c>
      <c r="F415" s="327"/>
      <c r="G415" s="69">
        <f t="shared" si="18"/>
        <v>0</v>
      </c>
    </row>
    <row r="416" spans="1:7" ht="30">
      <c r="A416" s="74">
        <f>A415+1</f>
        <v>377</v>
      </c>
      <c r="B416" s="74" t="s">
        <v>156</v>
      </c>
      <c r="C416" s="317" t="s">
        <v>197</v>
      </c>
      <c r="D416" s="318" t="s">
        <v>165</v>
      </c>
      <c r="E416" s="333">
        <v>2</v>
      </c>
      <c r="F416" s="327"/>
      <c r="G416" s="69">
        <f t="shared" si="18"/>
        <v>0</v>
      </c>
    </row>
    <row r="417" spans="1:8" ht="30">
      <c r="A417" s="74">
        <f t="shared" ref="A417:A453" si="20">A416+1</f>
        <v>378</v>
      </c>
      <c r="B417" s="74" t="s">
        <v>156</v>
      </c>
      <c r="C417" s="317" t="s">
        <v>706</v>
      </c>
      <c r="D417" s="318" t="s">
        <v>11</v>
      </c>
      <c r="E417" s="333">
        <v>823</v>
      </c>
      <c r="F417" s="327"/>
      <c r="G417" s="69">
        <f t="shared" si="18"/>
        <v>0</v>
      </c>
    </row>
    <row r="418" spans="1:8" ht="30">
      <c r="A418" s="74">
        <f t="shared" si="20"/>
        <v>379</v>
      </c>
      <c r="B418" s="74" t="s">
        <v>156</v>
      </c>
      <c r="C418" s="317" t="s">
        <v>714</v>
      </c>
      <c r="D418" s="318" t="s">
        <v>11</v>
      </c>
      <c r="E418" s="333">
        <v>1095</v>
      </c>
      <c r="F418" s="327"/>
      <c r="G418" s="69">
        <f t="shared" si="18"/>
        <v>0</v>
      </c>
    </row>
    <row r="419" spans="1:8" ht="45">
      <c r="A419" s="74">
        <f t="shared" si="20"/>
        <v>380</v>
      </c>
      <c r="B419" s="74" t="s">
        <v>156</v>
      </c>
      <c r="C419" s="317" t="s">
        <v>615</v>
      </c>
      <c r="D419" s="318" t="s">
        <v>165</v>
      </c>
      <c r="E419" s="333">
        <v>2</v>
      </c>
      <c r="F419" s="327"/>
      <c r="G419" s="69">
        <f t="shared" si="18"/>
        <v>0</v>
      </c>
    </row>
    <row r="420" spans="1:8" ht="45">
      <c r="A420" s="74">
        <f t="shared" si="20"/>
        <v>381</v>
      </c>
      <c r="B420" s="74" t="s">
        <v>156</v>
      </c>
      <c r="C420" s="317" t="s">
        <v>616</v>
      </c>
      <c r="D420" s="318" t="s">
        <v>165</v>
      </c>
      <c r="E420" s="333">
        <v>286</v>
      </c>
      <c r="F420" s="327"/>
      <c r="G420" s="69">
        <f t="shared" si="18"/>
        <v>0</v>
      </c>
    </row>
    <row r="421" spans="1:8" ht="30">
      <c r="A421" s="74">
        <f t="shared" si="20"/>
        <v>382</v>
      </c>
      <c r="B421" s="74" t="s">
        <v>156</v>
      </c>
      <c r="C421" s="317" t="s">
        <v>200</v>
      </c>
      <c r="D421" s="318" t="s">
        <v>165</v>
      </c>
      <c r="E421" s="333">
        <v>2</v>
      </c>
      <c r="F421" s="327"/>
      <c r="G421" s="69">
        <f t="shared" si="18"/>
        <v>0</v>
      </c>
    </row>
    <row r="422" spans="1:8" ht="45">
      <c r="A422" s="74">
        <f t="shared" si="20"/>
        <v>383</v>
      </c>
      <c r="B422" s="74" t="s">
        <v>156</v>
      </c>
      <c r="C422" s="317" t="s">
        <v>617</v>
      </c>
      <c r="D422" s="318" t="s">
        <v>202</v>
      </c>
      <c r="E422" s="333">
        <v>1</v>
      </c>
      <c r="F422" s="327"/>
      <c r="G422" s="69">
        <f t="shared" si="18"/>
        <v>0</v>
      </c>
    </row>
    <row r="423" spans="1:8" ht="45">
      <c r="A423" s="74">
        <f t="shared" si="20"/>
        <v>384</v>
      </c>
      <c r="B423" s="74" t="s">
        <v>156</v>
      </c>
      <c r="C423" s="317" t="s">
        <v>618</v>
      </c>
      <c r="D423" s="318" t="s">
        <v>202</v>
      </c>
      <c r="E423" s="333">
        <v>143</v>
      </c>
      <c r="F423" s="327"/>
      <c r="G423" s="69">
        <f t="shared" si="18"/>
        <v>0</v>
      </c>
    </row>
    <row r="424" spans="1:8" ht="45">
      <c r="A424" s="74">
        <f t="shared" si="20"/>
        <v>385</v>
      </c>
      <c r="B424" s="74" t="s">
        <v>156</v>
      </c>
      <c r="C424" s="317" t="s">
        <v>619</v>
      </c>
      <c r="D424" s="318" t="s">
        <v>202</v>
      </c>
      <c r="E424" s="333">
        <v>1</v>
      </c>
      <c r="F424" s="327"/>
      <c r="G424" s="69">
        <f t="shared" si="18"/>
        <v>0</v>
      </c>
    </row>
    <row r="425" spans="1:8" ht="45">
      <c r="A425" s="74">
        <f t="shared" si="20"/>
        <v>386</v>
      </c>
      <c r="B425" s="74" t="s">
        <v>156</v>
      </c>
      <c r="C425" s="317" t="s">
        <v>620</v>
      </c>
      <c r="D425" s="318" t="s">
        <v>202</v>
      </c>
      <c r="E425" s="333">
        <v>143</v>
      </c>
      <c r="F425" s="327"/>
      <c r="G425" s="69">
        <f t="shared" si="18"/>
        <v>0</v>
      </c>
    </row>
    <row r="426" spans="1:8" s="20" customFormat="1" ht="14.25" customHeight="1">
      <c r="A426" s="74">
        <f t="shared" si="20"/>
        <v>387</v>
      </c>
      <c r="B426" s="74" t="s">
        <v>156</v>
      </c>
      <c r="C426" s="317" t="s">
        <v>621</v>
      </c>
      <c r="D426" s="318" t="s">
        <v>203</v>
      </c>
      <c r="E426" s="333">
        <v>1</v>
      </c>
      <c r="F426" s="334"/>
      <c r="G426" s="69">
        <f t="shared" si="18"/>
        <v>0</v>
      </c>
      <c r="H426" s="303"/>
    </row>
    <row r="427" spans="1:8" ht="45">
      <c r="A427" s="74">
        <f t="shared" si="20"/>
        <v>388</v>
      </c>
      <c r="B427" s="74" t="s">
        <v>156</v>
      </c>
      <c r="C427" s="317" t="s">
        <v>622</v>
      </c>
      <c r="D427" s="318" t="s">
        <v>203</v>
      </c>
      <c r="E427" s="333">
        <v>143</v>
      </c>
      <c r="F427" s="327"/>
      <c r="G427" s="69">
        <f t="shared" si="18"/>
        <v>0</v>
      </c>
    </row>
    <row r="428" spans="1:8">
      <c r="A428" s="74"/>
      <c r="B428" s="74"/>
      <c r="C428" s="320" t="s">
        <v>241</v>
      </c>
      <c r="D428" s="318"/>
      <c r="E428" s="333"/>
      <c r="F428" s="327"/>
      <c r="G428" s="69"/>
    </row>
    <row r="429" spans="1:8" ht="30">
      <c r="A429" s="74">
        <v>389</v>
      </c>
      <c r="B429" s="74" t="s">
        <v>156</v>
      </c>
      <c r="C429" s="317" t="s">
        <v>197</v>
      </c>
      <c r="D429" s="318" t="s">
        <v>165</v>
      </c>
      <c r="E429" s="333">
        <v>1</v>
      </c>
      <c r="F429" s="327"/>
      <c r="G429" s="69">
        <f t="shared" si="18"/>
        <v>0</v>
      </c>
    </row>
    <row r="430" spans="1:8" ht="30">
      <c r="A430" s="74">
        <f t="shared" si="20"/>
        <v>390</v>
      </c>
      <c r="B430" s="74" t="s">
        <v>156</v>
      </c>
      <c r="C430" s="317" t="s">
        <v>706</v>
      </c>
      <c r="D430" s="318" t="s">
        <v>11</v>
      </c>
      <c r="E430" s="333">
        <v>593</v>
      </c>
      <c r="F430" s="327"/>
      <c r="G430" s="69">
        <f t="shared" si="18"/>
        <v>0</v>
      </c>
    </row>
    <row r="431" spans="1:8" ht="30">
      <c r="A431" s="74">
        <f t="shared" si="20"/>
        <v>391</v>
      </c>
      <c r="B431" s="74" t="s">
        <v>156</v>
      </c>
      <c r="C431" s="317" t="s">
        <v>714</v>
      </c>
      <c r="D431" s="318" t="s">
        <v>11</v>
      </c>
      <c r="E431" s="333">
        <v>140</v>
      </c>
      <c r="F431" s="327"/>
      <c r="G431" s="69">
        <f t="shared" si="18"/>
        <v>0</v>
      </c>
    </row>
    <row r="432" spans="1:8" ht="45">
      <c r="A432" s="74">
        <f t="shared" si="20"/>
        <v>392</v>
      </c>
      <c r="B432" s="74" t="s">
        <v>156</v>
      </c>
      <c r="C432" s="317" t="s">
        <v>615</v>
      </c>
      <c r="D432" s="318" t="s">
        <v>165</v>
      </c>
      <c r="E432" s="333">
        <v>1</v>
      </c>
      <c r="F432" s="327"/>
      <c r="G432" s="69">
        <f t="shared" si="18"/>
        <v>0</v>
      </c>
    </row>
    <row r="433" spans="1:7" ht="45">
      <c r="A433" s="74">
        <f t="shared" si="20"/>
        <v>393</v>
      </c>
      <c r="B433" s="74" t="s">
        <v>156</v>
      </c>
      <c r="C433" s="317" t="s">
        <v>616</v>
      </c>
      <c r="D433" s="318" t="s">
        <v>165</v>
      </c>
      <c r="E433" s="333">
        <v>7</v>
      </c>
      <c r="F433" s="327"/>
      <c r="G433" s="69">
        <f t="shared" si="18"/>
        <v>0</v>
      </c>
    </row>
    <row r="434" spans="1:7" ht="30">
      <c r="A434" s="74">
        <f t="shared" si="20"/>
        <v>394</v>
      </c>
      <c r="B434" s="74" t="s">
        <v>156</v>
      </c>
      <c r="C434" s="317" t="s">
        <v>200</v>
      </c>
      <c r="D434" s="318" t="s">
        <v>165</v>
      </c>
      <c r="E434" s="333">
        <v>1</v>
      </c>
      <c r="F434" s="327"/>
      <c r="G434" s="69">
        <f t="shared" si="18"/>
        <v>0</v>
      </c>
    </row>
    <row r="435" spans="1:7" ht="45">
      <c r="A435" s="74">
        <f t="shared" si="20"/>
        <v>395</v>
      </c>
      <c r="B435" s="74" t="s">
        <v>156</v>
      </c>
      <c r="C435" s="317" t="s">
        <v>617</v>
      </c>
      <c r="D435" s="318" t="s">
        <v>202</v>
      </c>
      <c r="E435" s="333">
        <v>1</v>
      </c>
      <c r="F435" s="327"/>
      <c r="G435" s="69">
        <f t="shared" si="18"/>
        <v>0</v>
      </c>
    </row>
    <row r="436" spans="1:7" ht="45">
      <c r="A436" s="74">
        <f t="shared" si="20"/>
        <v>396</v>
      </c>
      <c r="B436" s="74" t="s">
        <v>156</v>
      </c>
      <c r="C436" s="317" t="s">
        <v>618</v>
      </c>
      <c r="D436" s="318" t="s">
        <v>202</v>
      </c>
      <c r="E436" s="333">
        <v>7</v>
      </c>
      <c r="F436" s="327"/>
      <c r="G436" s="69">
        <f t="shared" si="18"/>
        <v>0</v>
      </c>
    </row>
    <row r="437" spans="1:7" ht="45">
      <c r="A437" s="74">
        <f t="shared" si="20"/>
        <v>397</v>
      </c>
      <c r="B437" s="74" t="s">
        <v>156</v>
      </c>
      <c r="C437" s="317" t="s">
        <v>619</v>
      </c>
      <c r="D437" s="318" t="s">
        <v>202</v>
      </c>
      <c r="E437" s="333">
        <v>1</v>
      </c>
      <c r="F437" s="327"/>
      <c r="G437" s="69">
        <f t="shared" si="18"/>
        <v>0</v>
      </c>
    </row>
    <row r="438" spans="1:7" ht="45">
      <c r="A438" s="74">
        <f t="shared" si="20"/>
        <v>398</v>
      </c>
      <c r="B438" s="74" t="s">
        <v>156</v>
      </c>
      <c r="C438" s="317" t="s">
        <v>620</v>
      </c>
      <c r="D438" s="318" t="s">
        <v>202</v>
      </c>
      <c r="E438" s="333">
        <v>7</v>
      </c>
      <c r="F438" s="327"/>
      <c r="G438" s="69">
        <f t="shared" si="18"/>
        <v>0</v>
      </c>
    </row>
    <row r="439" spans="1:7" ht="45">
      <c r="A439" s="74">
        <f t="shared" si="20"/>
        <v>399</v>
      </c>
      <c r="B439" s="74" t="s">
        <v>156</v>
      </c>
      <c r="C439" s="317" t="s">
        <v>621</v>
      </c>
      <c r="D439" s="318" t="s">
        <v>203</v>
      </c>
      <c r="E439" s="333">
        <v>1</v>
      </c>
      <c r="F439" s="327"/>
      <c r="G439" s="69">
        <f t="shared" si="18"/>
        <v>0</v>
      </c>
    </row>
    <row r="440" spans="1:7" ht="45">
      <c r="A440" s="74">
        <f t="shared" si="20"/>
        <v>400</v>
      </c>
      <c r="B440" s="74" t="s">
        <v>156</v>
      </c>
      <c r="C440" s="317" t="s">
        <v>622</v>
      </c>
      <c r="D440" s="318" t="s">
        <v>203</v>
      </c>
      <c r="E440" s="333">
        <v>7</v>
      </c>
      <c r="F440" s="327"/>
      <c r="G440" s="69">
        <f t="shared" si="18"/>
        <v>0</v>
      </c>
    </row>
    <row r="441" spans="1:7">
      <c r="A441" s="74"/>
      <c r="B441" s="314"/>
      <c r="C441" s="320" t="s">
        <v>242</v>
      </c>
      <c r="D441" s="321"/>
      <c r="E441" s="330"/>
      <c r="F441" s="327"/>
      <c r="G441" s="69"/>
    </row>
    <row r="442" spans="1:7" ht="30">
      <c r="A442" s="74">
        <v>401</v>
      </c>
      <c r="B442" s="74" t="s">
        <v>156</v>
      </c>
      <c r="C442" s="317" t="s">
        <v>197</v>
      </c>
      <c r="D442" s="318" t="s">
        <v>165</v>
      </c>
      <c r="E442" s="333">
        <v>1</v>
      </c>
      <c r="F442" s="327"/>
      <c r="G442" s="69">
        <f t="shared" si="18"/>
        <v>0</v>
      </c>
    </row>
    <row r="443" spans="1:7" ht="30">
      <c r="A443" s="74">
        <f t="shared" si="20"/>
        <v>402</v>
      </c>
      <c r="B443" s="74" t="s">
        <v>156</v>
      </c>
      <c r="C443" s="317" t="s">
        <v>706</v>
      </c>
      <c r="D443" s="318" t="s">
        <v>11</v>
      </c>
      <c r="E443" s="333">
        <v>593</v>
      </c>
      <c r="F443" s="327"/>
      <c r="G443" s="69">
        <f t="shared" si="18"/>
        <v>0</v>
      </c>
    </row>
    <row r="444" spans="1:7" ht="30">
      <c r="A444" s="74">
        <f t="shared" si="20"/>
        <v>403</v>
      </c>
      <c r="B444" s="74" t="s">
        <v>156</v>
      </c>
      <c r="C444" s="317" t="s">
        <v>715</v>
      </c>
      <c r="D444" s="318" t="s">
        <v>11</v>
      </c>
      <c r="E444" s="333">
        <v>140</v>
      </c>
      <c r="F444" s="327"/>
      <c r="G444" s="69">
        <f t="shared" si="18"/>
        <v>0</v>
      </c>
    </row>
    <row r="445" spans="1:7" ht="45">
      <c r="A445" s="74">
        <f t="shared" si="20"/>
        <v>404</v>
      </c>
      <c r="B445" s="74" t="s">
        <v>156</v>
      </c>
      <c r="C445" s="317" t="s">
        <v>615</v>
      </c>
      <c r="D445" s="318" t="s">
        <v>165</v>
      </c>
      <c r="E445" s="333">
        <v>1</v>
      </c>
      <c r="F445" s="327"/>
      <c r="G445" s="69">
        <f t="shared" si="18"/>
        <v>0</v>
      </c>
    </row>
    <row r="446" spans="1:7" ht="45">
      <c r="A446" s="74">
        <f t="shared" si="20"/>
        <v>405</v>
      </c>
      <c r="B446" s="74" t="s">
        <v>156</v>
      </c>
      <c r="C446" s="317" t="s">
        <v>616</v>
      </c>
      <c r="D446" s="318" t="s">
        <v>165</v>
      </c>
      <c r="E446" s="333">
        <v>11</v>
      </c>
      <c r="F446" s="327"/>
      <c r="G446" s="69">
        <f t="shared" si="18"/>
        <v>0</v>
      </c>
    </row>
    <row r="447" spans="1:7" ht="30">
      <c r="A447" s="74">
        <f t="shared" si="20"/>
        <v>406</v>
      </c>
      <c r="B447" s="74" t="s">
        <v>156</v>
      </c>
      <c r="C447" s="317" t="s">
        <v>200</v>
      </c>
      <c r="D447" s="318" t="s">
        <v>165</v>
      </c>
      <c r="E447" s="333">
        <v>1</v>
      </c>
      <c r="F447" s="327"/>
      <c r="G447" s="69">
        <f t="shared" si="18"/>
        <v>0</v>
      </c>
    </row>
    <row r="448" spans="1:7" ht="45">
      <c r="A448" s="74">
        <f t="shared" si="20"/>
        <v>407</v>
      </c>
      <c r="B448" s="74" t="s">
        <v>156</v>
      </c>
      <c r="C448" s="317" t="s">
        <v>617</v>
      </c>
      <c r="D448" s="318" t="s">
        <v>202</v>
      </c>
      <c r="E448" s="333">
        <v>1</v>
      </c>
      <c r="F448" s="327"/>
      <c r="G448" s="69">
        <f t="shared" si="18"/>
        <v>0</v>
      </c>
    </row>
    <row r="449" spans="1:8" ht="45">
      <c r="A449" s="74">
        <f t="shared" si="20"/>
        <v>408</v>
      </c>
      <c r="B449" s="74" t="s">
        <v>156</v>
      </c>
      <c r="C449" s="317" t="s">
        <v>618</v>
      </c>
      <c r="D449" s="318" t="s">
        <v>202</v>
      </c>
      <c r="E449" s="333">
        <v>11</v>
      </c>
      <c r="F449" s="327"/>
      <c r="G449" s="69">
        <f t="shared" si="18"/>
        <v>0</v>
      </c>
    </row>
    <row r="450" spans="1:8" ht="45">
      <c r="A450" s="74">
        <f t="shared" si="20"/>
        <v>409</v>
      </c>
      <c r="B450" s="74" t="s">
        <v>156</v>
      </c>
      <c r="C450" s="317" t="s">
        <v>619</v>
      </c>
      <c r="D450" s="318" t="s">
        <v>202</v>
      </c>
      <c r="E450" s="333">
        <v>1</v>
      </c>
      <c r="F450" s="327"/>
      <c r="G450" s="69">
        <f t="shared" si="18"/>
        <v>0</v>
      </c>
    </row>
    <row r="451" spans="1:8" ht="45">
      <c r="A451" s="74">
        <f t="shared" si="20"/>
        <v>410</v>
      </c>
      <c r="B451" s="74" t="s">
        <v>156</v>
      </c>
      <c r="C451" s="317" t="s">
        <v>620</v>
      </c>
      <c r="D451" s="318" t="s">
        <v>202</v>
      </c>
      <c r="E451" s="333">
        <v>11</v>
      </c>
      <c r="F451" s="327"/>
      <c r="G451" s="69">
        <f t="shared" si="18"/>
        <v>0</v>
      </c>
    </row>
    <row r="452" spans="1:8" ht="45">
      <c r="A452" s="74">
        <f t="shared" si="20"/>
        <v>411</v>
      </c>
      <c r="B452" s="74" t="s">
        <v>156</v>
      </c>
      <c r="C452" s="317" t="s">
        <v>621</v>
      </c>
      <c r="D452" s="318" t="s">
        <v>203</v>
      </c>
      <c r="E452" s="333">
        <v>1</v>
      </c>
      <c r="F452" s="327"/>
      <c r="G452" s="69">
        <f t="shared" si="18"/>
        <v>0</v>
      </c>
    </row>
    <row r="453" spans="1:8" ht="45">
      <c r="A453" s="74">
        <f t="shared" si="20"/>
        <v>412</v>
      </c>
      <c r="B453" s="74" t="s">
        <v>156</v>
      </c>
      <c r="C453" s="317" t="s">
        <v>622</v>
      </c>
      <c r="D453" s="318" t="s">
        <v>203</v>
      </c>
      <c r="E453" s="333">
        <v>11</v>
      </c>
      <c r="F453" s="327"/>
      <c r="G453" s="69">
        <f t="shared" si="18"/>
        <v>0</v>
      </c>
    </row>
    <row r="454" spans="1:8">
      <c r="A454" s="74"/>
      <c r="B454" s="314"/>
      <c r="C454" s="320" t="s">
        <v>243</v>
      </c>
      <c r="D454" s="321"/>
      <c r="E454" s="330"/>
      <c r="F454" s="327"/>
      <c r="G454" s="69"/>
    </row>
    <row r="455" spans="1:8" ht="30">
      <c r="A455" s="74">
        <v>413</v>
      </c>
      <c r="B455" s="74" t="s">
        <v>156</v>
      </c>
      <c r="C455" s="317" t="s">
        <v>197</v>
      </c>
      <c r="D455" s="318" t="s">
        <v>165</v>
      </c>
      <c r="E455" s="333">
        <v>1</v>
      </c>
      <c r="F455" s="327"/>
      <c r="G455" s="69">
        <f t="shared" si="18"/>
        <v>0</v>
      </c>
    </row>
    <row r="456" spans="1:8" s="20" customFormat="1" ht="30">
      <c r="A456" s="74">
        <v>414</v>
      </c>
      <c r="B456" s="74" t="s">
        <v>156</v>
      </c>
      <c r="C456" s="317" t="s">
        <v>711</v>
      </c>
      <c r="D456" s="318" t="s">
        <v>11</v>
      </c>
      <c r="E456" s="333">
        <v>52</v>
      </c>
      <c r="F456" s="334"/>
      <c r="G456" s="69">
        <f t="shared" si="18"/>
        <v>0</v>
      </c>
      <c r="H456" s="303"/>
    </row>
    <row r="457" spans="1:8" ht="30">
      <c r="A457" s="74">
        <v>415</v>
      </c>
      <c r="B457" s="74" t="s">
        <v>156</v>
      </c>
      <c r="C457" s="317" t="s">
        <v>716</v>
      </c>
      <c r="D457" s="318" t="s">
        <v>11</v>
      </c>
      <c r="E457" s="333">
        <v>52</v>
      </c>
      <c r="F457" s="327"/>
      <c r="G457" s="69">
        <f t="shared" ref="G457:G520" si="21">ROUND(E457*F457,2)</f>
        <v>0</v>
      </c>
    </row>
    <row r="458" spans="1:8" ht="28.5" customHeight="1">
      <c r="A458" s="74">
        <v>416</v>
      </c>
      <c r="B458" s="74" t="s">
        <v>156</v>
      </c>
      <c r="C458" s="317" t="s">
        <v>717</v>
      </c>
      <c r="D458" s="318" t="s">
        <v>165</v>
      </c>
      <c r="E458" s="333">
        <v>24</v>
      </c>
      <c r="F458" s="327"/>
      <c r="G458" s="69">
        <f t="shared" si="21"/>
        <v>0</v>
      </c>
    </row>
    <row r="459" spans="1:8" ht="30">
      <c r="A459" s="74">
        <v>417</v>
      </c>
      <c r="B459" s="74" t="s">
        <v>156</v>
      </c>
      <c r="C459" s="317" t="s">
        <v>200</v>
      </c>
      <c r="D459" s="318" t="s">
        <v>165</v>
      </c>
      <c r="E459" s="333">
        <v>1</v>
      </c>
      <c r="F459" s="327"/>
      <c r="G459" s="69">
        <f t="shared" si="21"/>
        <v>0</v>
      </c>
    </row>
    <row r="460" spans="1:8" ht="45">
      <c r="A460" s="74">
        <v>418</v>
      </c>
      <c r="B460" s="74" t="s">
        <v>156</v>
      </c>
      <c r="C460" s="317" t="s">
        <v>617</v>
      </c>
      <c r="D460" s="318" t="s">
        <v>202</v>
      </c>
      <c r="E460" s="333">
        <v>1</v>
      </c>
      <c r="F460" s="327"/>
      <c r="G460" s="69">
        <f t="shared" si="21"/>
        <v>0</v>
      </c>
    </row>
    <row r="461" spans="1:8" ht="45">
      <c r="A461" s="74">
        <v>419</v>
      </c>
      <c r="B461" s="74" t="s">
        <v>156</v>
      </c>
      <c r="C461" s="317" t="s">
        <v>618</v>
      </c>
      <c r="D461" s="318" t="s">
        <v>202</v>
      </c>
      <c r="E461" s="333">
        <v>23</v>
      </c>
      <c r="F461" s="327"/>
      <c r="G461" s="69">
        <f t="shared" si="21"/>
        <v>0</v>
      </c>
    </row>
    <row r="462" spans="1:8" ht="45">
      <c r="A462" s="74">
        <v>420</v>
      </c>
      <c r="B462" s="74" t="s">
        <v>156</v>
      </c>
      <c r="C462" s="317" t="s">
        <v>619</v>
      </c>
      <c r="D462" s="318" t="s">
        <v>202</v>
      </c>
      <c r="E462" s="333">
        <v>1</v>
      </c>
      <c r="F462" s="327"/>
      <c r="G462" s="69">
        <f t="shared" si="21"/>
        <v>0</v>
      </c>
    </row>
    <row r="463" spans="1:8" ht="45">
      <c r="A463" s="74">
        <v>421</v>
      </c>
      <c r="B463" s="74" t="s">
        <v>156</v>
      </c>
      <c r="C463" s="317" t="s">
        <v>620</v>
      </c>
      <c r="D463" s="318" t="s">
        <v>202</v>
      </c>
      <c r="E463" s="333">
        <v>23</v>
      </c>
      <c r="F463" s="327"/>
      <c r="G463" s="69">
        <f t="shared" si="21"/>
        <v>0</v>
      </c>
    </row>
    <row r="464" spans="1:8" ht="45">
      <c r="A464" s="74">
        <v>422</v>
      </c>
      <c r="B464" s="74" t="s">
        <v>156</v>
      </c>
      <c r="C464" s="317" t="s">
        <v>621</v>
      </c>
      <c r="D464" s="318" t="s">
        <v>203</v>
      </c>
      <c r="E464" s="333">
        <v>1</v>
      </c>
      <c r="F464" s="327"/>
      <c r="G464" s="69">
        <f t="shared" si="21"/>
        <v>0</v>
      </c>
    </row>
    <row r="465" spans="1:8" ht="45">
      <c r="A465" s="74">
        <v>423</v>
      </c>
      <c r="B465" s="74" t="s">
        <v>156</v>
      </c>
      <c r="C465" s="317" t="s">
        <v>622</v>
      </c>
      <c r="D465" s="318" t="s">
        <v>203</v>
      </c>
      <c r="E465" s="333">
        <v>23</v>
      </c>
      <c r="F465" s="327"/>
      <c r="G465" s="69">
        <f t="shared" si="21"/>
        <v>0</v>
      </c>
    </row>
    <row r="466" spans="1:8" ht="15" customHeight="1">
      <c r="A466" s="314" t="s">
        <v>237</v>
      </c>
      <c r="B466" s="556" t="s">
        <v>244</v>
      </c>
      <c r="C466" s="557"/>
      <c r="D466" s="314"/>
      <c r="E466" s="331"/>
      <c r="F466" s="334"/>
      <c r="G466" s="69"/>
    </row>
    <row r="467" spans="1:8">
      <c r="A467" s="74"/>
      <c r="B467" s="74"/>
      <c r="C467" s="320" t="s">
        <v>245</v>
      </c>
      <c r="D467" s="318"/>
      <c r="E467" s="333"/>
      <c r="F467" s="327"/>
      <c r="G467" s="69"/>
    </row>
    <row r="468" spans="1:8" ht="30">
      <c r="A468" s="74">
        <f>A465+1</f>
        <v>424</v>
      </c>
      <c r="B468" s="74" t="s">
        <v>156</v>
      </c>
      <c r="C468" s="317" t="s">
        <v>197</v>
      </c>
      <c r="D468" s="318" t="s">
        <v>165</v>
      </c>
      <c r="E468" s="333">
        <v>1</v>
      </c>
      <c r="F468" s="327"/>
      <c r="G468" s="69">
        <f t="shared" si="21"/>
        <v>0</v>
      </c>
    </row>
    <row r="469" spans="1:8" ht="30">
      <c r="A469" s="74">
        <f t="shared" ref="A469:A479" si="22">A468+1</f>
        <v>425</v>
      </c>
      <c r="B469" s="74" t="s">
        <v>156</v>
      </c>
      <c r="C469" s="317" t="s">
        <v>711</v>
      </c>
      <c r="D469" s="318" t="s">
        <v>11</v>
      </c>
      <c r="E469" s="333">
        <v>53.5</v>
      </c>
      <c r="F469" s="327"/>
      <c r="G469" s="69">
        <f t="shared" si="21"/>
        <v>0</v>
      </c>
    </row>
    <row r="470" spans="1:8" s="20" customFormat="1" ht="30">
      <c r="A470" s="74">
        <f t="shared" si="22"/>
        <v>426</v>
      </c>
      <c r="B470" s="74" t="s">
        <v>156</v>
      </c>
      <c r="C470" s="317" t="s">
        <v>718</v>
      </c>
      <c r="D470" s="318" t="s">
        <v>11</v>
      </c>
      <c r="E470" s="333">
        <v>53.5</v>
      </c>
      <c r="F470" s="334"/>
      <c r="G470" s="69">
        <f t="shared" si="21"/>
        <v>0</v>
      </c>
      <c r="H470" s="303"/>
    </row>
    <row r="471" spans="1:8" ht="45">
      <c r="A471" s="74">
        <f t="shared" si="22"/>
        <v>427</v>
      </c>
      <c r="B471" s="74" t="s">
        <v>156</v>
      </c>
      <c r="C471" s="317" t="s">
        <v>615</v>
      </c>
      <c r="D471" s="318" t="s">
        <v>165</v>
      </c>
      <c r="E471" s="333">
        <v>1</v>
      </c>
      <c r="F471" s="327"/>
      <c r="G471" s="69">
        <f t="shared" si="21"/>
        <v>0</v>
      </c>
    </row>
    <row r="472" spans="1:8" ht="45">
      <c r="A472" s="74">
        <f t="shared" si="22"/>
        <v>428</v>
      </c>
      <c r="B472" s="74" t="s">
        <v>156</v>
      </c>
      <c r="C472" s="317" t="s">
        <v>616</v>
      </c>
      <c r="D472" s="318" t="s">
        <v>165</v>
      </c>
      <c r="E472" s="333">
        <v>23</v>
      </c>
      <c r="F472" s="327"/>
      <c r="G472" s="69">
        <f t="shared" si="21"/>
        <v>0</v>
      </c>
    </row>
    <row r="473" spans="1:8" ht="30">
      <c r="A473" s="74">
        <f t="shared" si="22"/>
        <v>429</v>
      </c>
      <c r="B473" s="74" t="s">
        <v>156</v>
      </c>
      <c r="C473" s="317" t="s">
        <v>625</v>
      </c>
      <c r="D473" s="318" t="s">
        <v>3</v>
      </c>
      <c r="E473" s="333">
        <v>1</v>
      </c>
      <c r="F473" s="327"/>
      <c r="G473" s="69">
        <f t="shared" si="21"/>
        <v>0</v>
      </c>
    </row>
    <row r="474" spans="1:8" ht="45">
      <c r="A474" s="74">
        <f t="shared" si="22"/>
        <v>430</v>
      </c>
      <c r="B474" s="74" t="s">
        <v>156</v>
      </c>
      <c r="C474" s="317" t="s">
        <v>617</v>
      </c>
      <c r="D474" s="318" t="s">
        <v>202</v>
      </c>
      <c r="E474" s="333">
        <v>1</v>
      </c>
      <c r="F474" s="327"/>
      <c r="G474" s="69">
        <f t="shared" si="21"/>
        <v>0</v>
      </c>
    </row>
    <row r="475" spans="1:8" ht="45">
      <c r="A475" s="74">
        <f t="shared" si="22"/>
        <v>431</v>
      </c>
      <c r="B475" s="74" t="s">
        <v>156</v>
      </c>
      <c r="C475" s="317" t="s">
        <v>618</v>
      </c>
      <c r="D475" s="318" t="s">
        <v>202</v>
      </c>
      <c r="E475" s="333">
        <v>23</v>
      </c>
      <c r="F475" s="327"/>
      <c r="G475" s="69">
        <f t="shared" si="21"/>
        <v>0</v>
      </c>
    </row>
    <row r="476" spans="1:8" ht="45">
      <c r="A476" s="74">
        <f t="shared" si="22"/>
        <v>432</v>
      </c>
      <c r="B476" s="74" t="s">
        <v>156</v>
      </c>
      <c r="C476" s="317" t="s">
        <v>619</v>
      </c>
      <c r="D476" s="318" t="s">
        <v>202</v>
      </c>
      <c r="E476" s="333">
        <v>1</v>
      </c>
      <c r="F476" s="327"/>
      <c r="G476" s="69">
        <f t="shared" si="21"/>
        <v>0</v>
      </c>
    </row>
    <row r="477" spans="1:8" ht="45">
      <c r="A477" s="74">
        <f t="shared" si="22"/>
        <v>433</v>
      </c>
      <c r="B477" s="74" t="s">
        <v>156</v>
      </c>
      <c r="C477" s="317" t="s">
        <v>620</v>
      </c>
      <c r="D477" s="318" t="s">
        <v>202</v>
      </c>
      <c r="E477" s="333">
        <v>23</v>
      </c>
      <c r="F477" s="327"/>
      <c r="G477" s="69">
        <f t="shared" si="21"/>
        <v>0</v>
      </c>
    </row>
    <row r="478" spans="1:8" ht="45">
      <c r="A478" s="74">
        <f t="shared" si="22"/>
        <v>434</v>
      </c>
      <c r="B478" s="74" t="s">
        <v>156</v>
      </c>
      <c r="C478" s="317" t="s">
        <v>621</v>
      </c>
      <c r="D478" s="318" t="s">
        <v>203</v>
      </c>
      <c r="E478" s="333">
        <v>1</v>
      </c>
      <c r="F478" s="327"/>
      <c r="G478" s="69">
        <f t="shared" si="21"/>
        <v>0</v>
      </c>
    </row>
    <row r="479" spans="1:8" ht="45">
      <c r="A479" s="74">
        <f t="shared" si="22"/>
        <v>435</v>
      </c>
      <c r="B479" s="74" t="s">
        <v>156</v>
      </c>
      <c r="C479" s="317" t="s">
        <v>622</v>
      </c>
      <c r="D479" s="318" t="s">
        <v>203</v>
      </c>
      <c r="E479" s="333">
        <v>23</v>
      </c>
      <c r="F479" s="327"/>
      <c r="G479" s="69">
        <f t="shared" si="21"/>
        <v>0</v>
      </c>
    </row>
    <row r="480" spans="1:8">
      <c r="A480" s="74"/>
      <c r="B480" s="74"/>
      <c r="C480" s="320" t="s">
        <v>246</v>
      </c>
      <c r="D480" s="318"/>
      <c r="E480" s="333"/>
      <c r="F480" s="327"/>
      <c r="G480" s="69"/>
    </row>
    <row r="481" spans="1:8" ht="30">
      <c r="A481" s="74">
        <f>A479+1</f>
        <v>436</v>
      </c>
      <c r="B481" s="74" t="s">
        <v>156</v>
      </c>
      <c r="C481" s="317" t="s">
        <v>711</v>
      </c>
      <c r="D481" s="318" t="s">
        <v>11</v>
      </c>
      <c r="E481" s="333">
        <v>60.5</v>
      </c>
      <c r="F481" s="327"/>
      <c r="G481" s="69">
        <f t="shared" si="21"/>
        <v>0</v>
      </c>
    </row>
    <row r="482" spans="1:8" s="20" customFormat="1" ht="14.25" customHeight="1">
      <c r="A482" s="74">
        <f>A481+1</f>
        <v>437</v>
      </c>
      <c r="B482" s="74" t="s">
        <v>156</v>
      </c>
      <c r="C482" s="317" t="s">
        <v>718</v>
      </c>
      <c r="D482" s="318" t="s">
        <v>11</v>
      </c>
      <c r="E482" s="333">
        <v>60.5</v>
      </c>
      <c r="F482" s="334"/>
      <c r="G482" s="69">
        <f t="shared" si="21"/>
        <v>0</v>
      </c>
      <c r="H482" s="303"/>
    </row>
    <row r="483" spans="1:8" ht="45">
      <c r="A483" s="74">
        <f t="shared" ref="A483:A528" si="23">A482+1</f>
        <v>438</v>
      </c>
      <c r="B483" s="74" t="s">
        <v>156</v>
      </c>
      <c r="C483" s="317" t="s">
        <v>719</v>
      </c>
      <c r="D483" s="318" t="s">
        <v>165</v>
      </c>
      <c r="E483" s="333">
        <v>1</v>
      </c>
      <c r="F483" s="327"/>
      <c r="G483" s="69">
        <f t="shared" si="21"/>
        <v>0</v>
      </c>
    </row>
    <row r="484" spans="1:8" ht="45">
      <c r="A484" s="74">
        <f t="shared" si="23"/>
        <v>439</v>
      </c>
      <c r="B484" s="74" t="s">
        <v>156</v>
      </c>
      <c r="C484" s="317" t="s">
        <v>717</v>
      </c>
      <c r="D484" s="318" t="s">
        <v>165</v>
      </c>
      <c r="E484" s="333">
        <v>23</v>
      </c>
      <c r="F484" s="327"/>
      <c r="G484" s="69">
        <f t="shared" si="21"/>
        <v>0</v>
      </c>
    </row>
    <row r="485" spans="1:8" ht="45">
      <c r="A485" s="74">
        <f t="shared" si="23"/>
        <v>440</v>
      </c>
      <c r="B485" s="74" t="s">
        <v>156</v>
      </c>
      <c r="C485" s="317" t="s">
        <v>617</v>
      </c>
      <c r="D485" s="318" t="s">
        <v>202</v>
      </c>
      <c r="E485" s="333">
        <v>1</v>
      </c>
      <c r="F485" s="327"/>
      <c r="G485" s="69">
        <f t="shared" si="21"/>
        <v>0</v>
      </c>
    </row>
    <row r="486" spans="1:8" ht="45">
      <c r="A486" s="74">
        <f t="shared" si="23"/>
        <v>441</v>
      </c>
      <c r="B486" s="74" t="s">
        <v>156</v>
      </c>
      <c r="C486" s="317" t="s">
        <v>618</v>
      </c>
      <c r="D486" s="318" t="s">
        <v>202</v>
      </c>
      <c r="E486" s="333">
        <v>23</v>
      </c>
      <c r="F486" s="327"/>
      <c r="G486" s="69">
        <f t="shared" si="21"/>
        <v>0</v>
      </c>
    </row>
    <row r="487" spans="1:8" ht="45">
      <c r="A487" s="74">
        <f t="shared" si="23"/>
        <v>442</v>
      </c>
      <c r="B487" s="74" t="s">
        <v>156</v>
      </c>
      <c r="C487" s="317" t="s">
        <v>619</v>
      </c>
      <c r="D487" s="318" t="s">
        <v>202</v>
      </c>
      <c r="E487" s="333">
        <v>1</v>
      </c>
      <c r="F487" s="327"/>
      <c r="G487" s="69">
        <f t="shared" si="21"/>
        <v>0</v>
      </c>
    </row>
    <row r="488" spans="1:8" ht="45">
      <c r="A488" s="74">
        <f t="shared" si="23"/>
        <v>443</v>
      </c>
      <c r="B488" s="74" t="s">
        <v>156</v>
      </c>
      <c r="C488" s="317" t="s">
        <v>620</v>
      </c>
      <c r="D488" s="318" t="s">
        <v>202</v>
      </c>
      <c r="E488" s="333">
        <v>23</v>
      </c>
      <c r="F488" s="327"/>
      <c r="G488" s="69">
        <f t="shared" si="21"/>
        <v>0</v>
      </c>
    </row>
    <row r="489" spans="1:8" ht="45">
      <c r="A489" s="74">
        <f t="shared" si="23"/>
        <v>444</v>
      </c>
      <c r="B489" s="74" t="s">
        <v>156</v>
      </c>
      <c r="C489" s="317" t="s">
        <v>621</v>
      </c>
      <c r="D489" s="318" t="s">
        <v>203</v>
      </c>
      <c r="E489" s="333">
        <v>1</v>
      </c>
      <c r="F489" s="327"/>
      <c r="G489" s="69">
        <f t="shared" si="21"/>
        <v>0</v>
      </c>
    </row>
    <row r="490" spans="1:8" ht="45">
      <c r="A490" s="74">
        <f t="shared" si="23"/>
        <v>445</v>
      </c>
      <c r="B490" s="74" t="s">
        <v>156</v>
      </c>
      <c r="C490" s="317" t="s">
        <v>622</v>
      </c>
      <c r="D490" s="318" t="s">
        <v>203</v>
      </c>
      <c r="E490" s="333">
        <v>23</v>
      </c>
      <c r="F490" s="327"/>
      <c r="G490" s="69">
        <f t="shared" si="21"/>
        <v>0</v>
      </c>
    </row>
    <row r="491" spans="1:8">
      <c r="A491" s="74"/>
      <c r="B491" s="74"/>
      <c r="C491" s="320" t="s">
        <v>247</v>
      </c>
      <c r="D491" s="318"/>
      <c r="E491" s="333"/>
      <c r="F491" s="327"/>
      <c r="G491" s="69"/>
    </row>
    <row r="492" spans="1:8" ht="30">
      <c r="A492" s="74">
        <f>A490+1</f>
        <v>446</v>
      </c>
      <c r="B492" s="74" t="s">
        <v>156</v>
      </c>
      <c r="C492" s="317" t="s">
        <v>711</v>
      </c>
      <c r="D492" s="318" t="s">
        <v>11</v>
      </c>
      <c r="E492" s="333">
        <v>125.5</v>
      </c>
      <c r="F492" s="327"/>
      <c r="G492" s="69">
        <f t="shared" si="21"/>
        <v>0</v>
      </c>
    </row>
    <row r="493" spans="1:8" ht="30">
      <c r="A493" s="74">
        <f t="shared" si="23"/>
        <v>447</v>
      </c>
      <c r="B493" s="74" t="s">
        <v>156</v>
      </c>
      <c r="C493" s="317" t="s">
        <v>707</v>
      </c>
      <c r="D493" s="318" t="s">
        <v>11</v>
      </c>
      <c r="E493" s="333">
        <v>125.5</v>
      </c>
      <c r="F493" s="327"/>
      <c r="G493" s="69">
        <f t="shared" si="21"/>
        <v>0</v>
      </c>
    </row>
    <row r="494" spans="1:8" ht="45">
      <c r="A494" s="74">
        <f t="shared" si="23"/>
        <v>448</v>
      </c>
      <c r="B494" s="74" t="s">
        <v>156</v>
      </c>
      <c r="C494" s="317" t="s">
        <v>719</v>
      </c>
      <c r="D494" s="318" t="s">
        <v>165</v>
      </c>
      <c r="E494" s="333">
        <v>1</v>
      </c>
      <c r="F494" s="327"/>
      <c r="G494" s="69">
        <f t="shared" si="21"/>
        <v>0</v>
      </c>
    </row>
    <row r="495" spans="1:8" ht="45">
      <c r="A495" s="74">
        <f t="shared" si="23"/>
        <v>449</v>
      </c>
      <c r="B495" s="74" t="s">
        <v>156</v>
      </c>
      <c r="C495" s="317" t="s">
        <v>717</v>
      </c>
      <c r="D495" s="318" t="s">
        <v>165</v>
      </c>
      <c r="E495" s="333">
        <v>71</v>
      </c>
      <c r="F495" s="327"/>
      <c r="G495" s="69">
        <f t="shared" si="21"/>
        <v>0</v>
      </c>
    </row>
    <row r="496" spans="1:8" ht="30">
      <c r="A496" s="74">
        <f t="shared" si="23"/>
        <v>450</v>
      </c>
      <c r="B496" s="74" t="s">
        <v>156</v>
      </c>
      <c r="C496" s="317" t="s">
        <v>200</v>
      </c>
      <c r="D496" s="318" t="s">
        <v>165</v>
      </c>
      <c r="E496" s="333">
        <v>1</v>
      </c>
      <c r="F496" s="327"/>
      <c r="G496" s="69">
        <f t="shared" si="21"/>
        <v>0</v>
      </c>
    </row>
    <row r="497" spans="1:7" ht="45">
      <c r="A497" s="74">
        <f t="shared" si="23"/>
        <v>451</v>
      </c>
      <c r="B497" s="74" t="s">
        <v>156</v>
      </c>
      <c r="C497" s="317" t="s">
        <v>617</v>
      </c>
      <c r="D497" s="318" t="s">
        <v>202</v>
      </c>
      <c r="E497" s="333">
        <v>1</v>
      </c>
      <c r="F497" s="327"/>
      <c r="G497" s="69">
        <f t="shared" si="21"/>
        <v>0</v>
      </c>
    </row>
    <row r="498" spans="1:7" ht="45">
      <c r="A498" s="74">
        <f t="shared" si="23"/>
        <v>452</v>
      </c>
      <c r="B498" s="74" t="s">
        <v>156</v>
      </c>
      <c r="C498" s="317" t="s">
        <v>618</v>
      </c>
      <c r="D498" s="318" t="s">
        <v>202</v>
      </c>
      <c r="E498" s="333">
        <v>71</v>
      </c>
      <c r="F498" s="327"/>
      <c r="G498" s="69">
        <f t="shared" si="21"/>
        <v>0</v>
      </c>
    </row>
    <row r="499" spans="1:7" ht="45">
      <c r="A499" s="74">
        <f t="shared" si="23"/>
        <v>453</v>
      </c>
      <c r="B499" s="74" t="s">
        <v>156</v>
      </c>
      <c r="C499" s="317" t="s">
        <v>619</v>
      </c>
      <c r="D499" s="318" t="s">
        <v>202</v>
      </c>
      <c r="E499" s="333">
        <v>1</v>
      </c>
      <c r="F499" s="327"/>
      <c r="G499" s="69">
        <f t="shared" si="21"/>
        <v>0</v>
      </c>
    </row>
    <row r="500" spans="1:7" ht="45">
      <c r="A500" s="74">
        <f t="shared" si="23"/>
        <v>454</v>
      </c>
      <c r="B500" s="74" t="s">
        <v>156</v>
      </c>
      <c r="C500" s="317" t="s">
        <v>620</v>
      </c>
      <c r="D500" s="318" t="s">
        <v>202</v>
      </c>
      <c r="E500" s="333">
        <v>71</v>
      </c>
      <c r="F500" s="327"/>
      <c r="G500" s="69">
        <f t="shared" si="21"/>
        <v>0</v>
      </c>
    </row>
    <row r="501" spans="1:7" ht="45">
      <c r="A501" s="74">
        <f t="shared" si="23"/>
        <v>455</v>
      </c>
      <c r="B501" s="74" t="s">
        <v>156</v>
      </c>
      <c r="C501" s="317" t="s">
        <v>621</v>
      </c>
      <c r="D501" s="318" t="s">
        <v>203</v>
      </c>
      <c r="E501" s="333">
        <v>1</v>
      </c>
      <c r="F501" s="327"/>
      <c r="G501" s="69">
        <f t="shared" si="21"/>
        <v>0</v>
      </c>
    </row>
    <row r="502" spans="1:7" ht="45">
      <c r="A502" s="74">
        <f t="shared" si="23"/>
        <v>456</v>
      </c>
      <c r="B502" s="74" t="s">
        <v>156</v>
      </c>
      <c r="C502" s="317" t="s">
        <v>622</v>
      </c>
      <c r="D502" s="318" t="s">
        <v>203</v>
      </c>
      <c r="E502" s="333">
        <v>71</v>
      </c>
      <c r="F502" s="327"/>
      <c r="G502" s="69">
        <f t="shared" si="21"/>
        <v>0</v>
      </c>
    </row>
    <row r="503" spans="1:7" ht="15" customHeight="1">
      <c r="A503" s="314"/>
      <c r="B503" s="556" t="s">
        <v>249</v>
      </c>
      <c r="C503" s="557"/>
      <c r="D503" s="314"/>
      <c r="E503" s="331"/>
      <c r="F503" s="334"/>
      <c r="G503" s="69"/>
    </row>
    <row r="504" spans="1:7">
      <c r="A504" s="74"/>
      <c r="B504" s="74"/>
      <c r="C504" s="320" t="s">
        <v>602</v>
      </c>
      <c r="D504" s="318"/>
      <c r="E504" s="333"/>
      <c r="F504" s="327"/>
      <c r="G504" s="69"/>
    </row>
    <row r="505" spans="1:7" ht="30">
      <c r="A505" s="74">
        <f>A502+1</f>
        <v>457</v>
      </c>
      <c r="B505" s="74" t="s">
        <v>156</v>
      </c>
      <c r="C505" s="317" t="s">
        <v>197</v>
      </c>
      <c r="D505" s="318" t="s">
        <v>165</v>
      </c>
      <c r="E505" s="333">
        <v>1</v>
      </c>
      <c r="F505" s="327"/>
      <c r="G505" s="69">
        <f t="shared" si="21"/>
        <v>0</v>
      </c>
    </row>
    <row r="506" spans="1:7" ht="30">
      <c r="A506" s="74">
        <f t="shared" si="23"/>
        <v>458</v>
      </c>
      <c r="B506" s="74" t="s">
        <v>156</v>
      </c>
      <c r="C506" s="317" t="s">
        <v>711</v>
      </c>
      <c r="D506" s="318" t="s">
        <v>11</v>
      </c>
      <c r="E506" s="333">
        <v>110.5</v>
      </c>
      <c r="F506" s="327"/>
      <c r="G506" s="69">
        <f t="shared" si="21"/>
        <v>0</v>
      </c>
    </row>
    <row r="507" spans="1:7" ht="30">
      <c r="A507" s="74">
        <f t="shared" si="23"/>
        <v>459</v>
      </c>
      <c r="B507" s="74" t="s">
        <v>156</v>
      </c>
      <c r="C507" s="317" t="s">
        <v>707</v>
      </c>
      <c r="D507" s="318" t="s">
        <v>11</v>
      </c>
      <c r="E507" s="333">
        <v>110.5</v>
      </c>
      <c r="F507" s="327"/>
      <c r="G507" s="69">
        <f t="shared" si="21"/>
        <v>0</v>
      </c>
    </row>
    <row r="508" spans="1:7" ht="45">
      <c r="A508" s="74">
        <f t="shared" si="23"/>
        <v>460</v>
      </c>
      <c r="B508" s="74" t="s">
        <v>156</v>
      </c>
      <c r="C508" s="317" t="s">
        <v>615</v>
      </c>
      <c r="D508" s="318" t="s">
        <v>165</v>
      </c>
      <c r="E508" s="333">
        <v>1</v>
      </c>
      <c r="F508" s="327"/>
      <c r="G508" s="69">
        <f t="shared" si="21"/>
        <v>0</v>
      </c>
    </row>
    <row r="509" spans="1:7" ht="45">
      <c r="A509" s="74">
        <f t="shared" si="23"/>
        <v>461</v>
      </c>
      <c r="B509" s="74" t="s">
        <v>156</v>
      </c>
      <c r="C509" s="317" t="s">
        <v>616</v>
      </c>
      <c r="D509" s="318" t="s">
        <v>165</v>
      </c>
      <c r="E509" s="333">
        <v>47</v>
      </c>
      <c r="F509" s="327"/>
      <c r="G509" s="69">
        <f t="shared" si="21"/>
        <v>0</v>
      </c>
    </row>
    <row r="510" spans="1:7" ht="30">
      <c r="A510" s="74">
        <f t="shared" si="23"/>
        <v>462</v>
      </c>
      <c r="B510" s="74" t="s">
        <v>156</v>
      </c>
      <c r="C510" s="317" t="s">
        <v>625</v>
      </c>
      <c r="D510" s="318" t="s">
        <v>3</v>
      </c>
      <c r="E510" s="333">
        <v>1</v>
      </c>
      <c r="F510" s="327"/>
      <c r="G510" s="69">
        <f t="shared" si="21"/>
        <v>0</v>
      </c>
    </row>
    <row r="511" spans="1:7" ht="45">
      <c r="A511" s="74">
        <f t="shared" si="23"/>
        <v>463</v>
      </c>
      <c r="B511" s="74" t="s">
        <v>156</v>
      </c>
      <c r="C511" s="317" t="s">
        <v>617</v>
      </c>
      <c r="D511" s="318" t="s">
        <v>202</v>
      </c>
      <c r="E511" s="333">
        <v>1</v>
      </c>
      <c r="F511" s="327"/>
      <c r="G511" s="69">
        <f t="shared" si="21"/>
        <v>0</v>
      </c>
    </row>
    <row r="512" spans="1:7" ht="45">
      <c r="A512" s="74">
        <f t="shared" si="23"/>
        <v>464</v>
      </c>
      <c r="B512" s="74" t="s">
        <v>156</v>
      </c>
      <c r="C512" s="317" t="s">
        <v>618</v>
      </c>
      <c r="D512" s="318" t="s">
        <v>202</v>
      </c>
      <c r="E512" s="333">
        <v>47</v>
      </c>
      <c r="F512" s="327"/>
      <c r="G512" s="69">
        <f t="shared" si="21"/>
        <v>0</v>
      </c>
    </row>
    <row r="513" spans="1:8" ht="45">
      <c r="A513" s="74">
        <f t="shared" si="23"/>
        <v>465</v>
      </c>
      <c r="B513" s="74" t="s">
        <v>156</v>
      </c>
      <c r="C513" s="317" t="s">
        <v>619</v>
      </c>
      <c r="D513" s="318" t="s">
        <v>202</v>
      </c>
      <c r="E513" s="333">
        <v>1</v>
      </c>
      <c r="F513" s="327"/>
      <c r="G513" s="69">
        <f t="shared" si="21"/>
        <v>0</v>
      </c>
    </row>
    <row r="514" spans="1:8" ht="45">
      <c r="A514" s="74">
        <f t="shared" si="23"/>
        <v>466</v>
      </c>
      <c r="B514" s="74" t="s">
        <v>156</v>
      </c>
      <c r="C514" s="317" t="s">
        <v>620</v>
      </c>
      <c r="D514" s="318" t="s">
        <v>202</v>
      </c>
      <c r="E514" s="333">
        <v>47</v>
      </c>
      <c r="F514" s="327"/>
      <c r="G514" s="69">
        <f t="shared" si="21"/>
        <v>0</v>
      </c>
    </row>
    <row r="515" spans="1:8" ht="45">
      <c r="A515" s="74">
        <f t="shared" si="23"/>
        <v>467</v>
      </c>
      <c r="B515" s="74" t="s">
        <v>156</v>
      </c>
      <c r="C515" s="317" t="s">
        <v>621</v>
      </c>
      <c r="D515" s="318" t="s">
        <v>203</v>
      </c>
      <c r="E515" s="333">
        <v>1</v>
      </c>
      <c r="F515" s="327"/>
      <c r="G515" s="69">
        <f t="shared" si="21"/>
        <v>0</v>
      </c>
    </row>
    <row r="516" spans="1:8" ht="45">
      <c r="A516" s="74">
        <f t="shared" si="23"/>
        <v>468</v>
      </c>
      <c r="B516" s="74" t="s">
        <v>156</v>
      </c>
      <c r="C516" s="317" t="s">
        <v>622</v>
      </c>
      <c r="D516" s="318" t="s">
        <v>203</v>
      </c>
      <c r="E516" s="333">
        <v>47</v>
      </c>
      <c r="F516" s="327"/>
      <c r="G516" s="69">
        <f t="shared" si="21"/>
        <v>0</v>
      </c>
    </row>
    <row r="517" spans="1:8">
      <c r="A517" s="74"/>
      <c r="B517" s="314"/>
      <c r="C517" s="320" t="s">
        <v>250</v>
      </c>
      <c r="D517" s="321"/>
      <c r="E517" s="330"/>
      <c r="F517" s="327"/>
      <c r="G517" s="69"/>
    </row>
    <row r="518" spans="1:8" ht="30">
      <c r="A518" s="74">
        <f>A516+1</f>
        <v>469</v>
      </c>
      <c r="B518" s="74" t="s">
        <v>156</v>
      </c>
      <c r="C518" s="317" t="s">
        <v>711</v>
      </c>
      <c r="D518" s="318" t="s">
        <v>11</v>
      </c>
      <c r="E518" s="333">
        <v>53.5</v>
      </c>
      <c r="F518" s="327"/>
      <c r="G518" s="69">
        <f t="shared" si="21"/>
        <v>0</v>
      </c>
    </row>
    <row r="519" spans="1:8" s="20" customFormat="1" ht="14.25" customHeight="1">
      <c r="A519" s="74">
        <f t="shared" si="23"/>
        <v>470</v>
      </c>
      <c r="B519" s="74" t="s">
        <v>156</v>
      </c>
      <c r="C519" s="317" t="s">
        <v>707</v>
      </c>
      <c r="D519" s="318" t="s">
        <v>11</v>
      </c>
      <c r="E519" s="333">
        <v>53.5</v>
      </c>
      <c r="F519" s="334"/>
      <c r="G519" s="69">
        <f t="shared" si="21"/>
        <v>0</v>
      </c>
      <c r="H519" s="303"/>
    </row>
    <row r="520" spans="1:8" ht="45">
      <c r="A520" s="74">
        <f t="shared" si="23"/>
        <v>471</v>
      </c>
      <c r="B520" s="74" t="s">
        <v>156</v>
      </c>
      <c r="C520" s="317" t="s">
        <v>719</v>
      </c>
      <c r="D520" s="318" t="s">
        <v>165</v>
      </c>
      <c r="E520" s="333">
        <v>1</v>
      </c>
      <c r="F520" s="327"/>
      <c r="G520" s="69">
        <f t="shared" si="21"/>
        <v>0</v>
      </c>
    </row>
    <row r="521" spans="1:8" ht="45">
      <c r="A521" s="74">
        <f t="shared" si="23"/>
        <v>472</v>
      </c>
      <c r="B521" s="74" t="s">
        <v>156</v>
      </c>
      <c r="C521" s="317" t="s">
        <v>717</v>
      </c>
      <c r="D521" s="318" t="s">
        <v>165</v>
      </c>
      <c r="E521" s="333">
        <v>11</v>
      </c>
      <c r="F521" s="327"/>
      <c r="G521" s="69">
        <f t="shared" ref="G521:G584" si="24">ROUND(E521*F521,2)</f>
        <v>0</v>
      </c>
    </row>
    <row r="522" spans="1:8" ht="30">
      <c r="A522" s="74">
        <f t="shared" si="23"/>
        <v>473</v>
      </c>
      <c r="B522" s="74" t="s">
        <v>156</v>
      </c>
      <c r="C522" s="317" t="s">
        <v>200</v>
      </c>
      <c r="D522" s="318" t="s">
        <v>165</v>
      </c>
      <c r="E522" s="333">
        <v>1</v>
      </c>
      <c r="F522" s="327"/>
      <c r="G522" s="69">
        <f t="shared" si="24"/>
        <v>0</v>
      </c>
    </row>
    <row r="523" spans="1:8" ht="45">
      <c r="A523" s="74">
        <f t="shared" si="23"/>
        <v>474</v>
      </c>
      <c r="B523" s="74" t="s">
        <v>156</v>
      </c>
      <c r="C523" s="317" t="s">
        <v>617</v>
      </c>
      <c r="D523" s="318" t="s">
        <v>202</v>
      </c>
      <c r="E523" s="333">
        <v>1</v>
      </c>
      <c r="F523" s="327"/>
      <c r="G523" s="69">
        <f t="shared" si="24"/>
        <v>0</v>
      </c>
    </row>
    <row r="524" spans="1:8" ht="45">
      <c r="A524" s="74">
        <f t="shared" si="23"/>
        <v>475</v>
      </c>
      <c r="B524" s="74" t="s">
        <v>156</v>
      </c>
      <c r="C524" s="317" t="s">
        <v>618</v>
      </c>
      <c r="D524" s="318" t="s">
        <v>202</v>
      </c>
      <c r="E524" s="333">
        <v>11</v>
      </c>
      <c r="F524" s="327"/>
      <c r="G524" s="69">
        <f t="shared" si="24"/>
        <v>0</v>
      </c>
    </row>
    <row r="525" spans="1:8" ht="45">
      <c r="A525" s="74">
        <f t="shared" si="23"/>
        <v>476</v>
      </c>
      <c r="B525" s="74" t="s">
        <v>156</v>
      </c>
      <c r="C525" s="317" t="s">
        <v>619</v>
      </c>
      <c r="D525" s="318" t="s">
        <v>202</v>
      </c>
      <c r="E525" s="333">
        <v>1</v>
      </c>
      <c r="F525" s="327"/>
      <c r="G525" s="69">
        <f t="shared" si="24"/>
        <v>0</v>
      </c>
    </row>
    <row r="526" spans="1:8" ht="45">
      <c r="A526" s="74">
        <f t="shared" si="23"/>
        <v>477</v>
      </c>
      <c r="B526" s="74" t="s">
        <v>156</v>
      </c>
      <c r="C526" s="317" t="s">
        <v>620</v>
      </c>
      <c r="D526" s="318" t="s">
        <v>202</v>
      </c>
      <c r="E526" s="333">
        <v>11</v>
      </c>
      <c r="F526" s="327"/>
      <c r="G526" s="69">
        <f t="shared" si="24"/>
        <v>0</v>
      </c>
    </row>
    <row r="527" spans="1:8" ht="45">
      <c r="A527" s="74">
        <f t="shared" si="23"/>
        <v>478</v>
      </c>
      <c r="B527" s="74" t="s">
        <v>156</v>
      </c>
      <c r="C527" s="317" t="s">
        <v>621</v>
      </c>
      <c r="D527" s="318" t="s">
        <v>203</v>
      </c>
      <c r="E527" s="333">
        <v>1</v>
      </c>
      <c r="F527" s="327"/>
      <c r="G527" s="69">
        <f t="shared" si="24"/>
        <v>0</v>
      </c>
    </row>
    <row r="528" spans="1:8" ht="45">
      <c r="A528" s="74">
        <f t="shared" si="23"/>
        <v>479</v>
      </c>
      <c r="B528" s="74" t="s">
        <v>156</v>
      </c>
      <c r="C528" s="317" t="s">
        <v>622</v>
      </c>
      <c r="D528" s="318" t="s">
        <v>203</v>
      </c>
      <c r="E528" s="333">
        <v>11</v>
      </c>
      <c r="F528" s="327"/>
      <c r="G528" s="69">
        <f t="shared" si="24"/>
        <v>0</v>
      </c>
    </row>
    <row r="529" spans="1:8" ht="15" customHeight="1">
      <c r="A529" s="314" t="s">
        <v>248</v>
      </c>
      <c r="B529" s="556" t="s">
        <v>252</v>
      </c>
      <c r="C529" s="557"/>
      <c r="D529" s="314"/>
      <c r="E529" s="331"/>
      <c r="F529" s="334"/>
      <c r="G529" s="69"/>
    </row>
    <row r="530" spans="1:8">
      <c r="A530" s="74"/>
      <c r="B530" s="74"/>
      <c r="C530" s="320" t="s">
        <v>253</v>
      </c>
      <c r="D530" s="318"/>
      <c r="E530" s="333"/>
      <c r="F530" s="327"/>
      <c r="G530" s="69"/>
    </row>
    <row r="531" spans="1:8" ht="30">
      <c r="A531" s="74">
        <f>A528+1</f>
        <v>480</v>
      </c>
      <c r="B531" s="74" t="s">
        <v>156</v>
      </c>
      <c r="C531" s="317" t="s">
        <v>603</v>
      </c>
      <c r="D531" s="318" t="s">
        <v>11</v>
      </c>
      <c r="E531" s="333">
        <v>585</v>
      </c>
      <c r="F531" s="327"/>
      <c r="G531" s="69">
        <f t="shared" si="24"/>
        <v>0</v>
      </c>
    </row>
    <row r="532" spans="1:8" ht="30">
      <c r="A532" s="74">
        <f>A531+1</f>
        <v>481</v>
      </c>
      <c r="B532" s="74" t="s">
        <v>156</v>
      </c>
      <c r="C532" s="317" t="s">
        <v>197</v>
      </c>
      <c r="D532" s="318" t="s">
        <v>165</v>
      </c>
      <c r="E532" s="333">
        <v>1</v>
      </c>
      <c r="F532" s="327"/>
      <c r="G532" s="69">
        <f t="shared" si="24"/>
        <v>0</v>
      </c>
    </row>
    <row r="533" spans="1:8" s="20" customFormat="1" ht="30">
      <c r="A533" s="74">
        <f t="shared" ref="A533:A591" si="25">A532+1</f>
        <v>482</v>
      </c>
      <c r="B533" s="74" t="s">
        <v>156</v>
      </c>
      <c r="C533" s="317" t="s">
        <v>707</v>
      </c>
      <c r="D533" s="318" t="s">
        <v>11</v>
      </c>
      <c r="E533" s="333">
        <v>585</v>
      </c>
      <c r="F533" s="334"/>
      <c r="G533" s="69">
        <f t="shared" si="24"/>
        <v>0</v>
      </c>
      <c r="H533" s="303"/>
    </row>
    <row r="534" spans="1:8" ht="45">
      <c r="A534" s="74">
        <f t="shared" si="25"/>
        <v>483</v>
      </c>
      <c r="B534" s="74" t="s">
        <v>156</v>
      </c>
      <c r="C534" s="317" t="s">
        <v>615</v>
      </c>
      <c r="D534" s="318" t="s">
        <v>165</v>
      </c>
      <c r="E534" s="333">
        <v>1</v>
      </c>
      <c r="F534" s="327"/>
      <c r="G534" s="69">
        <f t="shared" si="24"/>
        <v>0</v>
      </c>
    </row>
    <row r="535" spans="1:8" ht="45">
      <c r="A535" s="74">
        <f t="shared" si="25"/>
        <v>484</v>
      </c>
      <c r="B535" s="74" t="s">
        <v>156</v>
      </c>
      <c r="C535" s="317" t="s">
        <v>615</v>
      </c>
      <c r="D535" s="318" t="s">
        <v>165</v>
      </c>
      <c r="E535" s="333">
        <v>1</v>
      </c>
      <c r="F535" s="327"/>
      <c r="G535" s="69">
        <f t="shared" si="24"/>
        <v>0</v>
      </c>
    </row>
    <row r="536" spans="1:8" ht="45">
      <c r="A536" s="74">
        <f t="shared" si="25"/>
        <v>485</v>
      </c>
      <c r="B536" s="74" t="s">
        <v>156</v>
      </c>
      <c r="C536" s="317" t="s">
        <v>616</v>
      </c>
      <c r="D536" s="318" t="s">
        <v>165</v>
      </c>
      <c r="E536" s="333">
        <v>574</v>
      </c>
      <c r="F536" s="327"/>
      <c r="G536" s="69">
        <f t="shared" si="24"/>
        <v>0</v>
      </c>
    </row>
    <row r="537" spans="1:8" ht="30">
      <c r="A537" s="74">
        <f t="shared" si="25"/>
        <v>486</v>
      </c>
      <c r="B537" s="74" t="s">
        <v>156</v>
      </c>
      <c r="C537" s="317" t="s">
        <v>200</v>
      </c>
      <c r="D537" s="318" t="s">
        <v>165</v>
      </c>
      <c r="E537" s="333">
        <v>1</v>
      </c>
      <c r="F537" s="327"/>
      <c r="G537" s="69">
        <f t="shared" si="24"/>
        <v>0</v>
      </c>
    </row>
    <row r="538" spans="1:8" ht="30">
      <c r="A538" s="74">
        <f t="shared" si="25"/>
        <v>487</v>
      </c>
      <c r="B538" s="74" t="s">
        <v>156</v>
      </c>
      <c r="C538" s="317" t="s">
        <v>201</v>
      </c>
      <c r="D538" s="318" t="s">
        <v>3</v>
      </c>
      <c r="E538" s="333">
        <v>1</v>
      </c>
      <c r="F538" s="327"/>
      <c r="G538" s="69">
        <f t="shared" si="24"/>
        <v>0</v>
      </c>
    </row>
    <row r="539" spans="1:8" ht="45">
      <c r="A539" s="74">
        <f t="shared" si="25"/>
        <v>488</v>
      </c>
      <c r="B539" s="74" t="s">
        <v>156</v>
      </c>
      <c r="C539" s="317" t="s">
        <v>617</v>
      </c>
      <c r="D539" s="318" t="s">
        <v>202</v>
      </c>
      <c r="E539" s="333">
        <v>1</v>
      </c>
      <c r="F539" s="327"/>
      <c r="G539" s="69">
        <f t="shared" si="24"/>
        <v>0</v>
      </c>
    </row>
    <row r="540" spans="1:8" ht="45">
      <c r="A540" s="74">
        <f t="shared" si="25"/>
        <v>489</v>
      </c>
      <c r="B540" s="74" t="s">
        <v>156</v>
      </c>
      <c r="C540" s="317" t="s">
        <v>618</v>
      </c>
      <c r="D540" s="318" t="s">
        <v>202</v>
      </c>
      <c r="E540" s="333">
        <v>287</v>
      </c>
      <c r="F540" s="327"/>
      <c r="G540" s="69">
        <f t="shared" si="24"/>
        <v>0</v>
      </c>
    </row>
    <row r="541" spans="1:8" ht="45">
      <c r="A541" s="74">
        <f t="shared" si="25"/>
        <v>490</v>
      </c>
      <c r="B541" s="74" t="s">
        <v>156</v>
      </c>
      <c r="C541" s="317" t="s">
        <v>619</v>
      </c>
      <c r="D541" s="318" t="s">
        <v>202</v>
      </c>
      <c r="E541" s="333">
        <v>1</v>
      </c>
      <c r="F541" s="327"/>
      <c r="G541" s="69">
        <f t="shared" si="24"/>
        <v>0</v>
      </c>
    </row>
    <row r="542" spans="1:8" ht="45">
      <c r="A542" s="74">
        <f t="shared" si="25"/>
        <v>491</v>
      </c>
      <c r="B542" s="74" t="s">
        <v>156</v>
      </c>
      <c r="C542" s="317" t="s">
        <v>620</v>
      </c>
      <c r="D542" s="318" t="s">
        <v>202</v>
      </c>
      <c r="E542" s="333">
        <v>287</v>
      </c>
      <c r="F542" s="327"/>
      <c r="G542" s="69">
        <f t="shared" si="24"/>
        <v>0</v>
      </c>
    </row>
    <row r="543" spans="1:8" ht="45">
      <c r="A543" s="74">
        <f t="shared" si="25"/>
        <v>492</v>
      </c>
      <c r="B543" s="74" t="s">
        <v>156</v>
      </c>
      <c r="C543" s="317" t="s">
        <v>621</v>
      </c>
      <c r="D543" s="318" t="s">
        <v>203</v>
      </c>
      <c r="E543" s="333">
        <v>1</v>
      </c>
      <c r="F543" s="327"/>
      <c r="G543" s="69">
        <f t="shared" si="24"/>
        <v>0</v>
      </c>
    </row>
    <row r="544" spans="1:8" ht="45">
      <c r="A544" s="74">
        <f t="shared" si="25"/>
        <v>493</v>
      </c>
      <c r="B544" s="74" t="s">
        <v>156</v>
      </c>
      <c r="C544" s="317" t="s">
        <v>622</v>
      </c>
      <c r="D544" s="318" t="s">
        <v>203</v>
      </c>
      <c r="E544" s="333">
        <v>287</v>
      </c>
      <c r="F544" s="327"/>
      <c r="G544" s="69">
        <f t="shared" si="24"/>
        <v>0</v>
      </c>
    </row>
    <row r="545" spans="1:8" s="20" customFormat="1" ht="27" customHeight="1">
      <c r="A545" s="74">
        <f t="shared" si="25"/>
        <v>494</v>
      </c>
      <c r="B545" s="74" t="s">
        <v>156</v>
      </c>
      <c r="C545" s="317" t="s">
        <v>706</v>
      </c>
      <c r="D545" s="318" t="s">
        <v>11</v>
      </c>
      <c r="E545" s="333">
        <v>491.5</v>
      </c>
      <c r="F545" s="334"/>
      <c r="G545" s="69">
        <f t="shared" si="24"/>
        <v>0</v>
      </c>
      <c r="H545" s="303"/>
    </row>
    <row r="546" spans="1:8">
      <c r="A546" s="74"/>
      <c r="B546" s="74"/>
      <c r="C546" s="320" t="s">
        <v>254</v>
      </c>
      <c r="D546" s="318"/>
      <c r="E546" s="333"/>
      <c r="F546" s="327"/>
      <c r="G546" s="69"/>
    </row>
    <row r="547" spans="1:8" ht="30">
      <c r="A547" s="74">
        <v>495</v>
      </c>
      <c r="B547" s="74" t="s">
        <v>156</v>
      </c>
      <c r="C547" s="317" t="s">
        <v>603</v>
      </c>
      <c r="D547" s="318" t="s">
        <v>11</v>
      </c>
      <c r="E547" s="333">
        <v>550</v>
      </c>
      <c r="F547" s="327"/>
      <c r="G547" s="69">
        <f t="shared" si="24"/>
        <v>0</v>
      </c>
    </row>
    <row r="548" spans="1:8" ht="30">
      <c r="A548" s="74">
        <f t="shared" si="25"/>
        <v>496</v>
      </c>
      <c r="B548" s="74" t="s">
        <v>156</v>
      </c>
      <c r="C548" s="317" t="s">
        <v>197</v>
      </c>
      <c r="D548" s="318" t="s">
        <v>165</v>
      </c>
      <c r="E548" s="333">
        <v>1</v>
      </c>
      <c r="F548" s="327"/>
      <c r="G548" s="69">
        <f t="shared" si="24"/>
        <v>0</v>
      </c>
    </row>
    <row r="549" spans="1:8" ht="30">
      <c r="A549" s="74">
        <f t="shared" si="25"/>
        <v>497</v>
      </c>
      <c r="B549" s="74" t="s">
        <v>156</v>
      </c>
      <c r="C549" s="317" t="s">
        <v>707</v>
      </c>
      <c r="D549" s="318" t="s">
        <v>11</v>
      </c>
      <c r="E549" s="333">
        <v>550</v>
      </c>
      <c r="F549" s="327"/>
      <c r="G549" s="69">
        <f t="shared" si="24"/>
        <v>0</v>
      </c>
    </row>
    <row r="550" spans="1:8" ht="45">
      <c r="A550" s="74">
        <f t="shared" si="25"/>
        <v>498</v>
      </c>
      <c r="B550" s="74" t="s">
        <v>156</v>
      </c>
      <c r="C550" s="317" t="s">
        <v>615</v>
      </c>
      <c r="D550" s="318" t="s">
        <v>165</v>
      </c>
      <c r="E550" s="333">
        <v>1</v>
      </c>
      <c r="F550" s="327"/>
      <c r="G550" s="69">
        <f t="shared" si="24"/>
        <v>0</v>
      </c>
    </row>
    <row r="551" spans="1:8" ht="45">
      <c r="A551" s="74">
        <f t="shared" si="25"/>
        <v>499</v>
      </c>
      <c r="B551" s="74" t="s">
        <v>156</v>
      </c>
      <c r="C551" s="317" t="s">
        <v>615</v>
      </c>
      <c r="D551" s="318" t="s">
        <v>165</v>
      </c>
      <c r="E551" s="333">
        <v>1</v>
      </c>
      <c r="F551" s="327"/>
      <c r="G551" s="69">
        <f t="shared" si="24"/>
        <v>0</v>
      </c>
    </row>
    <row r="552" spans="1:8" ht="45">
      <c r="A552" s="74">
        <f t="shared" si="25"/>
        <v>500</v>
      </c>
      <c r="B552" s="74" t="s">
        <v>156</v>
      </c>
      <c r="C552" s="317" t="s">
        <v>616</v>
      </c>
      <c r="D552" s="318" t="s">
        <v>165</v>
      </c>
      <c r="E552" s="333">
        <v>574</v>
      </c>
      <c r="F552" s="327"/>
      <c r="G552" s="69">
        <f t="shared" si="24"/>
        <v>0</v>
      </c>
    </row>
    <row r="553" spans="1:8" ht="30">
      <c r="A553" s="74">
        <f t="shared" si="25"/>
        <v>501</v>
      </c>
      <c r="B553" s="74" t="s">
        <v>156</v>
      </c>
      <c r="C553" s="317" t="s">
        <v>200</v>
      </c>
      <c r="D553" s="318" t="s">
        <v>165</v>
      </c>
      <c r="E553" s="333">
        <v>1</v>
      </c>
      <c r="F553" s="327"/>
      <c r="G553" s="69">
        <f t="shared" si="24"/>
        <v>0</v>
      </c>
    </row>
    <row r="554" spans="1:8" ht="30">
      <c r="A554" s="74">
        <f t="shared" si="25"/>
        <v>502</v>
      </c>
      <c r="B554" s="74" t="s">
        <v>156</v>
      </c>
      <c r="C554" s="317" t="s">
        <v>201</v>
      </c>
      <c r="D554" s="318" t="s">
        <v>3</v>
      </c>
      <c r="E554" s="333">
        <v>1</v>
      </c>
      <c r="F554" s="327"/>
      <c r="G554" s="69">
        <f t="shared" si="24"/>
        <v>0</v>
      </c>
    </row>
    <row r="555" spans="1:8" ht="45">
      <c r="A555" s="74">
        <f t="shared" si="25"/>
        <v>503</v>
      </c>
      <c r="B555" s="74" t="s">
        <v>156</v>
      </c>
      <c r="C555" s="317" t="s">
        <v>617</v>
      </c>
      <c r="D555" s="318" t="s">
        <v>202</v>
      </c>
      <c r="E555" s="333">
        <v>1</v>
      </c>
      <c r="F555" s="327"/>
      <c r="G555" s="69">
        <f t="shared" si="24"/>
        <v>0</v>
      </c>
    </row>
    <row r="556" spans="1:8" ht="45">
      <c r="A556" s="74">
        <f t="shared" si="25"/>
        <v>504</v>
      </c>
      <c r="B556" s="74" t="s">
        <v>156</v>
      </c>
      <c r="C556" s="317" t="s">
        <v>618</v>
      </c>
      <c r="D556" s="318" t="s">
        <v>202</v>
      </c>
      <c r="E556" s="333">
        <v>287</v>
      </c>
      <c r="F556" s="327"/>
      <c r="G556" s="69">
        <f t="shared" si="24"/>
        <v>0</v>
      </c>
    </row>
    <row r="557" spans="1:8" ht="45">
      <c r="A557" s="74">
        <f t="shared" si="25"/>
        <v>505</v>
      </c>
      <c r="B557" s="74" t="s">
        <v>156</v>
      </c>
      <c r="C557" s="317" t="s">
        <v>619</v>
      </c>
      <c r="D557" s="318" t="s">
        <v>202</v>
      </c>
      <c r="E557" s="333">
        <v>1</v>
      </c>
      <c r="F557" s="327"/>
      <c r="G557" s="69">
        <f t="shared" si="24"/>
        <v>0</v>
      </c>
    </row>
    <row r="558" spans="1:8" ht="45">
      <c r="A558" s="74">
        <f t="shared" si="25"/>
        <v>506</v>
      </c>
      <c r="B558" s="74" t="s">
        <v>156</v>
      </c>
      <c r="C558" s="317" t="s">
        <v>620</v>
      </c>
      <c r="D558" s="318" t="s">
        <v>202</v>
      </c>
      <c r="E558" s="333">
        <v>287</v>
      </c>
      <c r="F558" s="327"/>
      <c r="G558" s="69">
        <f t="shared" si="24"/>
        <v>0</v>
      </c>
    </row>
    <row r="559" spans="1:8" ht="45">
      <c r="A559" s="74">
        <f t="shared" si="25"/>
        <v>507</v>
      </c>
      <c r="B559" s="74" t="s">
        <v>156</v>
      </c>
      <c r="C559" s="317" t="s">
        <v>621</v>
      </c>
      <c r="D559" s="318" t="s">
        <v>203</v>
      </c>
      <c r="E559" s="333">
        <v>1</v>
      </c>
      <c r="F559" s="327"/>
      <c r="G559" s="69">
        <f t="shared" si="24"/>
        <v>0</v>
      </c>
    </row>
    <row r="560" spans="1:8" ht="45">
      <c r="A560" s="74">
        <f t="shared" si="25"/>
        <v>508</v>
      </c>
      <c r="B560" s="74" t="s">
        <v>156</v>
      </c>
      <c r="C560" s="317" t="s">
        <v>622</v>
      </c>
      <c r="D560" s="318" t="s">
        <v>203</v>
      </c>
      <c r="E560" s="333">
        <v>287</v>
      </c>
      <c r="F560" s="327"/>
      <c r="G560" s="69">
        <f t="shared" si="24"/>
        <v>0</v>
      </c>
    </row>
    <row r="561" spans="1:7" ht="30">
      <c r="A561" s="74">
        <f t="shared" si="25"/>
        <v>509</v>
      </c>
      <c r="B561" s="74" t="s">
        <v>156</v>
      </c>
      <c r="C561" s="317" t="s">
        <v>706</v>
      </c>
      <c r="D561" s="318" t="s">
        <v>11</v>
      </c>
      <c r="E561" s="333">
        <v>435.5</v>
      </c>
      <c r="F561" s="327"/>
      <c r="G561" s="69">
        <f t="shared" si="24"/>
        <v>0</v>
      </c>
    </row>
    <row r="562" spans="1:7">
      <c r="A562" s="74"/>
      <c r="B562" s="74"/>
      <c r="C562" s="320" t="s">
        <v>255</v>
      </c>
      <c r="D562" s="318"/>
      <c r="E562" s="333"/>
      <c r="F562" s="327"/>
      <c r="G562" s="69"/>
    </row>
    <row r="563" spans="1:7" ht="30">
      <c r="A563" s="74">
        <v>510</v>
      </c>
      <c r="B563" s="74" t="s">
        <v>156</v>
      </c>
      <c r="C563" s="317" t="s">
        <v>604</v>
      </c>
      <c r="D563" s="318" t="s">
        <v>11</v>
      </c>
      <c r="E563" s="333">
        <v>640</v>
      </c>
      <c r="F563" s="327"/>
      <c r="G563" s="69">
        <f t="shared" si="24"/>
        <v>0</v>
      </c>
    </row>
    <row r="564" spans="1:7" ht="30">
      <c r="A564" s="74">
        <f t="shared" si="25"/>
        <v>511</v>
      </c>
      <c r="B564" s="74" t="s">
        <v>156</v>
      </c>
      <c r="C564" s="317" t="s">
        <v>714</v>
      </c>
      <c r="D564" s="318" t="s">
        <v>11</v>
      </c>
      <c r="E564" s="333">
        <v>640</v>
      </c>
      <c r="F564" s="327"/>
      <c r="G564" s="69">
        <f t="shared" si="24"/>
        <v>0</v>
      </c>
    </row>
    <row r="565" spans="1:7" ht="30">
      <c r="A565" s="74">
        <f t="shared" si="25"/>
        <v>512</v>
      </c>
      <c r="B565" s="74" t="s">
        <v>156</v>
      </c>
      <c r="C565" s="317" t="s">
        <v>197</v>
      </c>
      <c r="D565" s="318" t="s">
        <v>165</v>
      </c>
      <c r="E565" s="333">
        <v>2</v>
      </c>
      <c r="F565" s="327"/>
      <c r="G565" s="69">
        <f t="shared" si="24"/>
        <v>0</v>
      </c>
    </row>
    <row r="566" spans="1:7" ht="45">
      <c r="A566" s="74">
        <f t="shared" si="25"/>
        <v>513</v>
      </c>
      <c r="B566" s="74" t="s">
        <v>156</v>
      </c>
      <c r="C566" s="317" t="s">
        <v>615</v>
      </c>
      <c r="D566" s="318" t="s">
        <v>165</v>
      </c>
      <c r="E566" s="333">
        <v>2</v>
      </c>
      <c r="F566" s="327"/>
      <c r="G566" s="69">
        <f t="shared" si="24"/>
        <v>0</v>
      </c>
    </row>
    <row r="567" spans="1:7" ht="45">
      <c r="A567" s="74">
        <f t="shared" si="25"/>
        <v>514</v>
      </c>
      <c r="B567" s="74" t="s">
        <v>156</v>
      </c>
      <c r="C567" s="317" t="s">
        <v>616</v>
      </c>
      <c r="D567" s="318" t="s">
        <v>165</v>
      </c>
      <c r="E567" s="333">
        <v>286</v>
      </c>
      <c r="F567" s="327"/>
      <c r="G567" s="69">
        <f t="shared" si="24"/>
        <v>0</v>
      </c>
    </row>
    <row r="568" spans="1:7" ht="30">
      <c r="A568" s="74">
        <f t="shared" si="25"/>
        <v>515</v>
      </c>
      <c r="B568" s="74" t="s">
        <v>156</v>
      </c>
      <c r="C568" s="317" t="s">
        <v>200</v>
      </c>
      <c r="D568" s="318" t="s">
        <v>165</v>
      </c>
      <c r="E568" s="333">
        <v>2</v>
      </c>
      <c r="F568" s="327"/>
      <c r="G568" s="69">
        <f t="shared" si="24"/>
        <v>0</v>
      </c>
    </row>
    <row r="569" spans="1:7" ht="45">
      <c r="A569" s="74">
        <f t="shared" si="25"/>
        <v>516</v>
      </c>
      <c r="B569" s="74" t="s">
        <v>156</v>
      </c>
      <c r="C569" s="317" t="s">
        <v>617</v>
      </c>
      <c r="D569" s="318" t="s">
        <v>202</v>
      </c>
      <c r="E569" s="333">
        <v>1</v>
      </c>
      <c r="F569" s="327"/>
      <c r="G569" s="69">
        <f t="shared" si="24"/>
        <v>0</v>
      </c>
    </row>
    <row r="570" spans="1:7" ht="45">
      <c r="A570" s="74">
        <f t="shared" si="25"/>
        <v>517</v>
      </c>
      <c r="B570" s="74" t="s">
        <v>156</v>
      </c>
      <c r="C570" s="317" t="s">
        <v>618</v>
      </c>
      <c r="D570" s="318" t="s">
        <v>202</v>
      </c>
      <c r="E570" s="333">
        <v>143</v>
      </c>
      <c r="F570" s="327"/>
      <c r="G570" s="69">
        <f t="shared" si="24"/>
        <v>0</v>
      </c>
    </row>
    <row r="571" spans="1:7" ht="45">
      <c r="A571" s="74">
        <f t="shared" si="25"/>
        <v>518</v>
      </c>
      <c r="B571" s="74" t="s">
        <v>156</v>
      </c>
      <c r="C571" s="317" t="s">
        <v>619</v>
      </c>
      <c r="D571" s="318" t="s">
        <v>202</v>
      </c>
      <c r="E571" s="333">
        <v>1</v>
      </c>
      <c r="F571" s="327"/>
      <c r="G571" s="69">
        <f t="shared" si="24"/>
        <v>0</v>
      </c>
    </row>
    <row r="572" spans="1:7" ht="45">
      <c r="A572" s="74">
        <f t="shared" si="25"/>
        <v>519</v>
      </c>
      <c r="B572" s="74" t="s">
        <v>156</v>
      </c>
      <c r="C572" s="317" t="s">
        <v>620</v>
      </c>
      <c r="D572" s="318" t="s">
        <v>202</v>
      </c>
      <c r="E572" s="333">
        <v>143</v>
      </c>
      <c r="F572" s="327"/>
      <c r="G572" s="69">
        <f t="shared" si="24"/>
        <v>0</v>
      </c>
    </row>
    <row r="573" spans="1:7" ht="45">
      <c r="A573" s="74">
        <f t="shared" si="25"/>
        <v>520</v>
      </c>
      <c r="B573" s="74" t="s">
        <v>156</v>
      </c>
      <c r="C573" s="317" t="s">
        <v>621</v>
      </c>
      <c r="D573" s="318" t="s">
        <v>203</v>
      </c>
      <c r="E573" s="333">
        <v>1</v>
      </c>
      <c r="F573" s="327"/>
      <c r="G573" s="69">
        <f t="shared" si="24"/>
        <v>0</v>
      </c>
    </row>
    <row r="574" spans="1:7" ht="45">
      <c r="A574" s="74">
        <f t="shared" si="25"/>
        <v>521</v>
      </c>
      <c r="B574" s="74" t="s">
        <v>156</v>
      </c>
      <c r="C574" s="317" t="s">
        <v>622</v>
      </c>
      <c r="D574" s="318" t="s">
        <v>203</v>
      </c>
      <c r="E574" s="333">
        <v>143</v>
      </c>
      <c r="F574" s="327"/>
      <c r="G574" s="69">
        <f t="shared" si="24"/>
        <v>0</v>
      </c>
    </row>
    <row r="575" spans="1:7" ht="30">
      <c r="A575" s="74">
        <f t="shared" si="25"/>
        <v>522</v>
      </c>
      <c r="B575" s="74" t="s">
        <v>156</v>
      </c>
      <c r="C575" s="317" t="s">
        <v>706</v>
      </c>
      <c r="D575" s="318" t="s">
        <v>11</v>
      </c>
      <c r="E575" s="333">
        <v>556</v>
      </c>
      <c r="F575" s="327"/>
      <c r="G575" s="69">
        <f t="shared" si="24"/>
        <v>0</v>
      </c>
    </row>
    <row r="576" spans="1:7">
      <c r="A576" s="74"/>
      <c r="B576" s="74"/>
      <c r="C576" s="320" t="s">
        <v>256</v>
      </c>
      <c r="D576" s="318"/>
      <c r="E576" s="333"/>
      <c r="F576" s="327"/>
      <c r="G576" s="69"/>
    </row>
    <row r="577" spans="1:7" ht="30">
      <c r="A577" s="74">
        <v>523</v>
      </c>
      <c r="B577" s="74" t="s">
        <v>156</v>
      </c>
      <c r="C577" s="317" t="s">
        <v>605</v>
      </c>
      <c r="D577" s="318" t="s">
        <v>11</v>
      </c>
      <c r="E577" s="333">
        <v>385</v>
      </c>
      <c r="F577" s="327"/>
      <c r="G577" s="69">
        <f t="shared" si="24"/>
        <v>0</v>
      </c>
    </row>
    <row r="578" spans="1:7" ht="30">
      <c r="A578" s="74">
        <f t="shared" si="25"/>
        <v>524</v>
      </c>
      <c r="B578" s="74" t="s">
        <v>156</v>
      </c>
      <c r="C578" s="317" t="s">
        <v>197</v>
      </c>
      <c r="D578" s="318" t="s">
        <v>165</v>
      </c>
      <c r="E578" s="333">
        <v>1</v>
      </c>
      <c r="F578" s="327"/>
      <c r="G578" s="69">
        <f t="shared" si="24"/>
        <v>0</v>
      </c>
    </row>
    <row r="579" spans="1:7" ht="30">
      <c r="A579" s="74">
        <f t="shared" si="25"/>
        <v>525</v>
      </c>
      <c r="B579" s="74" t="s">
        <v>156</v>
      </c>
      <c r="C579" s="317" t="s">
        <v>706</v>
      </c>
      <c r="D579" s="318" t="s">
        <v>11</v>
      </c>
      <c r="E579" s="333">
        <v>273</v>
      </c>
      <c r="F579" s="327"/>
      <c r="G579" s="69">
        <f t="shared" si="24"/>
        <v>0</v>
      </c>
    </row>
    <row r="580" spans="1:7" ht="30">
      <c r="A580" s="74">
        <f t="shared" si="25"/>
        <v>526</v>
      </c>
      <c r="B580" s="74" t="s">
        <v>156</v>
      </c>
      <c r="C580" s="317" t="s">
        <v>707</v>
      </c>
      <c r="D580" s="318" t="s">
        <v>11</v>
      </c>
      <c r="E580" s="333">
        <v>417</v>
      </c>
      <c r="F580" s="327"/>
      <c r="G580" s="69">
        <f t="shared" si="24"/>
        <v>0</v>
      </c>
    </row>
    <row r="581" spans="1:7" ht="45">
      <c r="A581" s="74">
        <f t="shared" si="25"/>
        <v>527</v>
      </c>
      <c r="B581" s="74" t="s">
        <v>156</v>
      </c>
      <c r="C581" s="317" t="s">
        <v>615</v>
      </c>
      <c r="D581" s="318" t="s">
        <v>165</v>
      </c>
      <c r="E581" s="333">
        <v>1</v>
      </c>
      <c r="F581" s="327"/>
      <c r="G581" s="69">
        <f t="shared" si="24"/>
        <v>0</v>
      </c>
    </row>
    <row r="582" spans="1:7" ht="45">
      <c r="A582" s="74">
        <f t="shared" si="25"/>
        <v>528</v>
      </c>
      <c r="B582" s="74" t="s">
        <v>156</v>
      </c>
      <c r="C582" s="317" t="s">
        <v>615</v>
      </c>
      <c r="D582" s="318" t="s">
        <v>165</v>
      </c>
      <c r="E582" s="333">
        <v>1</v>
      </c>
      <c r="F582" s="327"/>
      <c r="G582" s="69">
        <f t="shared" si="24"/>
        <v>0</v>
      </c>
    </row>
    <row r="583" spans="1:7" ht="45">
      <c r="A583" s="74">
        <f t="shared" si="25"/>
        <v>529</v>
      </c>
      <c r="B583" s="74" t="s">
        <v>156</v>
      </c>
      <c r="C583" s="317" t="s">
        <v>616</v>
      </c>
      <c r="D583" s="318" t="s">
        <v>165</v>
      </c>
      <c r="E583" s="333">
        <v>142</v>
      </c>
      <c r="F583" s="327"/>
      <c r="G583" s="69">
        <f t="shared" si="24"/>
        <v>0</v>
      </c>
    </row>
    <row r="584" spans="1:7" ht="30">
      <c r="A584" s="74">
        <f t="shared" si="25"/>
        <v>530</v>
      </c>
      <c r="B584" s="74" t="s">
        <v>156</v>
      </c>
      <c r="C584" s="317" t="s">
        <v>200</v>
      </c>
      <c r="D584" s="318" t="s">
        <v>165</v>
      </c>
      <c r="E584" s="333">
        <v>1</v>
      </c>
      <c r="F584" s="327"/>
      <c r="G584" s="69">
        <f t="shared" si="24"/>
        <v>0</v>
      </c>
    </row>
    <row r="585" spans="1:7" ht="30">
      <c r="A585" s="74">
        <f t="shared" si="25"/>
        <v>531</v>
      </c>
      <c r="B585" s="74" t="s">
        <v>156</v>
      </c>
      <c r="C585" s="317" t="s">
        <v>201</v>
      </c>
      <c r="D585" s="318" t="s">
        <v>3</v>
      </c>
      <c r="E585" s="333">
        <v>1</v>
      </c>
      <c r="F585" s="327"/>
      <c r="G585" s="69">
        <f t="shared" ref="G585:G648" si="26">ROUND(E585*F585,2)</f>
        <v>0</v>
      </c>
    </row>
    <row r="586" spans="1:7" ht="45">
      <c r="A586" s="74">
        <f t="shared" si="25"/>
        <v>532</v>
      </c>
      <c r="B586" s="74" t="s">
        <v>156</v>
      </c>
      <c r="C586" s="317" t="s">
        <v>617</v>
      </c>
      <c r="D586" s="318" t="s">
        <v>202</v>
      </c>
      <c r="E586" s="333">
        <v>1</v>
      </c>
      <c r="F586" s="327"/>
      <c r="G586" s="69">
        <f t="shared" si="26"/>
        <v>0</v>
      </c>
    </row>
    <row r="587" spans="1:7" ht="45">
      <c r="A587" s="74">
        <f t="shared" si="25"/>
        <v>533</v>
      </c>
      <c r="B587" s="74" t="s">
        <v>156</v>
      </c>
      <c r="C587" s="317" t="s">
        <v>618</v>
      </c>
      <c r="D587" s="318" t="s">
        <v>202</v>
      </c>
      <c r="E587" s="333">
        <v>71</v>
      </c>
      <c r="F587" s="327"/>
      <c r="G587" s="69">
        <f t="shared" si="26"/>
        <v>0</v>
      </c>
    </row>
    <row r="588" spans="1:7" ht="45">
      <c r="A588" s="74">
        <f t="shared" si="25"/>
        <v>534</v>
      </c>
      <c r="B588" s="74" t="s">
        <v>156</v>
      </c>
      <c r="C588" s="317" t="s">
        <v>619</v>
      </c>
      <c r="D588" s="318" t="s">
        <v>202</v>
      </c>
      <c r="E588" s="333">
        <v>1</v>
      </c>
      <c r="F588" s="327"/>
      <c r="G588" s="69">
        <f t="shared" si="26"/>
        <v>0</v>
      </c>
    </row>
    <row r="589" spans="1:7" ht="45">
      <c r="A589" s="74">
        <f t="shared" si="25"/>
        <v>535</v>
      </c>
      <c r="B589" s="74" t="s">
        <v>156</v>
      </c>
      <c r="C589" s="317" t="s">
        <v>620</v>
      </c>
      <c r="D589" s="318" t="s">
        <v>202</v>
      </c>
      <c r="E589" s="333">
        <v>71</v>
      </c>
      <c r="F589" s="327"/>
      <c r="G589" s="69">
        <f t="shared" si="26"/>
        <v>0</v>
      </c>
    </row>
    <row r="590" spans="1:7" ht="45">
      <c r="A590" s="74">
        <f t="shared" si="25"/>
        <v>536</v>
      </c>
      <c r="B590" s="74" t="s">
        <v>156</v>
      </c>
      <c r="C590" s="317" t="s">
        <v>621</v>
      </c>
      <c r="D590" s="318" t="s">
        <v>203</v>
      </c>
      <c r="E590" s="333">
        <v>1</v>
      </c>
      <c r="F590" s="327"/>
      <c r="G590" s="69">
        <f t="shared" si="26"/>
        <v>0</v>
      </c>
    </row>
    <row r="591" spans="1:7" ht="45">
      <c r="A591" s="74">
        <f t="shared" si="25"/>
        <v>537</v>
      </c>
      <c r="B591" s="74" t="s">
        <v>156</v>
      </c>
      <c r="C591" s="317" t="s">
        <v>622</v>
      </c>
      <c r="D591" s="318" t="s">
        <v>203</v>
      </c>
      <c r="E591" s="333">
        <v>71</v>
      </c>
      <c r="F591" s="327"/>
      <c r="G591" s="69">
        <f t="shared" si="26"/>
        <v>0</v>
      </c>
    </row>
    <row r="592" spans="1:7">
      <c r="A592" s="74"/>
      <c r="B592" s="74"/>
      <c r="C592" s="320" t="s">
        <v>257</v>
      </c>
      <c r="D592" s="318"/>
      <c r="E592" s="333"/>
      <c r="F592" s="327"/>
      <c r="G592" s="69"/>
    </row>
    <row r="593" spans="1:7" ht="30">
      <c r="A593" s="74">
        <v>538</v>
      </c>
      <c r="B593" s="74" t="s">
        <v>156</v>
      </c>
      <c r="C593" s="317" t="s">
        <v>197</v>
      </c>
      <c r="D593" s="318" t="s">
        <v>165</v>
      </c>
      <c r="E593" s="333">
        <v>1</v>
      </c>
      <c r="F593" s="327"/>
      <c r="G593" s="69">
        <f t="shared" si="26"/>
        <v>0</v>
      </c>
    </row>
    <row r="594" spans="1:7" ht="30">
      <c r="A594" s="74">
        <f t="shared" ref="A594:A604" si="27">A593+1</f>
        <v>539</v>
      </c>
      <c r="B594" s="74" t="s">
        <v>156</v>
      </c>
      <c r="C594" s="317" t="s">
        <v>711</v>
      </c>
      <c r="D594" s="318" t="s">
        <v>11</v>
      </c>
      <c r="E594" s="333">
        <v>290</v>
      </c>
      <c r="F594" s="327"/>
      <c r="G594" s="69">
        <f t="shared" si="26"/>
        <v>0</v>
      </c>
    </row>
    <row r="595" spans="1:7" ht="30">
      <c r="A595" s="74">
        <f t="shared" si="27"/>
        <v>540</v>
      </c>
      <c r="B595" s="74" t="s">
        <v>156</v>
      </c>
      <c r="C595" s="317" t="s">
        <v>713</v>
      </c>
      <c r="D595" s="318" t="s">
        <v>11</v>
      </c>
      <c r="E595" s="333">
        <v>290</v>
      </c>
      <c r="F595" s="327"/>
      <c r="G595" s="69">
        <f t="shared" si="26"/>
        <v>0</v>
      </c>
    </row>
    <row r="596" spans="1:7" ht="45">
      <c r="A596" s="74">
        <f t="shared" si="27"/>
        <v>541</v>
      </c>
      <c r="B596" s="74" t="s">
        <v>156</v>
      </c>
      <c r="C596" s="317" t="s">
        <v>615</v>
      </c>
      <c r="D596" s="318" t="s">
        <v>165</v>
      </c>
      <c r="E596" s="333">
        <v>1</v>
      </c>
      <c r="F596" s="327"/>
      <c r="G596" s="69">
        <f t="shared" si="26"/>
        <v>0</v>
      </c>
    </row>
    <row r="597" spans="1:7" ht="45">
      <c r="A597" s="74">
        <f t="shared" si="27"/>
        <v>542</v>
      </c>
      <c r="B597" s="74" t="s">
        <v>156</v>
      </c>
      <c r="C597" s="317" t="s">
        <v>616</v>
      </c>
      <c r="D597" s="318" t="s">
        <v>165</v>
      </c>
      <c r="E597" s="333">
        <v>71</v>
      </c>
      <c r="F597" s="327"/>
      <c r="G597" s="69">
        <f t="shared" si="26"/>
        <v>0</v>
      </c>
    </row>
    <row r="598" spans="1:7" ht="30">
      <c r="A598" s="74">
        <f t="shared" si="27"/>
        <v>543</v>
      </c>
      <c r="B598" s="74" t="s">
        <v>156</v>
      </c>
      <c r="C598" s="317" t="s">
        <v>200</v>
      </c>
      <c r="D598" s="318" t="s">
        <v>165</v>
      </c>
      <c r="E598" s="333">
        <v>1</v>
      </c>
      <c r="F598" s="327"/>
      <c r="G598" s="69">
        <f t="shared" si="26"/>
        <v>0</v>
      </c>
    </row>
    <row r="599" spans="1:7" ht="45">
      <c r="A599" s="74">
        <f t="shared" si="27"/>
        <v>544</v>
      </c>
      <c r="B599" s="74" t="s">
        <v>156</v>
      </c>
      <c r="C599" s="317" t="s">
        <v>617</v>
      </c>
      <c r="D599" s="318" t="s">
        <v>202</v>
      </c>
      <c r="E599" s="333">
        <v>1</v>
      </c>
      <c r="F599" s="327"/>
      <c r="G599" s="69">
        <f t="shared" si="26"/>
        <v>0</v>
      </c>
    </row>
    <row r="600" spans="1:7" ht="45">
      <c r="A600" s="74">
        <f t="shared" si="27"/>
        <v>545</v>
      </c>
      <c r="B600" s="74" t="s">
        <v>156</v>
      </c>
      <c r="C600" s="317" t="s">
        <v>618</v>
      </c>
      <c r="D600" s="318" t="s">
        <v>202</v>
      </c>
      <c r="E600" s="333">
        <v>71</v>
      </c>
      <c r="F600" s="327"/>
      <c r="G600" s="69">
        <f t="shared" si="26"/>
        <v>0</v>
      </c>
    </row>
    <row r="601" spans="1:7" ht="45">
      <c r="A601" s="74">
        <f t="shared" si="27"/>
        <v>546</v>
      </c>
      <c r="B601" s="74" t="s">
        <v>156</v>
      </c>
      <c r="C601" s="317" t="s">
        <v>619</v>
      </c>
      <c r="D601" s="318" t="s">
        <v>202</v>
      </c>
      <c r="E601" s="333">
        <v>1</v>
      </c>
      <c r="F601" s="327"/>
      <c r="G601" s="69">
        <f t="shared" si="26"/>
        <v>0</v>
      </c>
    </row>
    <row r="602" spans="1:7" ht="45">
      <c r="A602" s="74">
        <f t="shared" si="27"/>
        <v>547</v>
      </c>
      <c r="B602" s="74" t="s">
        <v>156</v>
      </c>
      <c r="C602" s="317" t="s">
        <v>620</v>
      </c>
      <c r="D602" s="318" t="s">
        <v>202</v>
      </c>
      <c r="E602" s="333">
        <v>71</v>
      </c>
      <c r="F602" s="327"/>
      <c r="G602" s="69">
        <f t="shared" si="26"/>
        <v>0</v>
      </c>
    </row>
    <row r="603" spans="1:7" ht="45">
      <c r="A603" s="74">
        <f t="shared" si="27"/>
        <v>548</v>
      </c>
      <c r="B603" s="74" t="s">
        <v>156</v>
      </c>
      <c r="C603" s="317" t="s">
        <v>621</v>
      </c>
      <c r="D603" s="318" t="s">
        <v>203</v>
      </c>
      <c r="E603" s="333">
        <v>1</v>
      </c>
      <c r="F603" s="327"/>
      <c r="G603" s="69">
        <f t="shared" si="26"/>
        <v>0</v>
      </c>
    </row>
    <row r="604" spans="1:7" ht="45">
      <c r="A604" s="74">
        <f t="shared" si="27"/>
        <v>549</v>
      </c>
      <c r="B604" s="74" t="s">
        <v>156</v>
      </c>
      <c r="C604" s="317" t="s">
        <v>622</v>
      </c>
      <c r="D604" s="318" t="s">
        <v>203</v>
      </c>
      <c r="E604" s="333">
        <v>71</v>
      </c>
      <c r="F604" s="327"/>
      <c r="G604" s="69">
        <f t="shared" si="26"/>
        <v>0</v>
      </c>
    </row>
    <row r="605" spans="1:7" ht="15" customHeight="1">
      <c r="A605" s="314" t="s">
        <v>251</v>
      </c>
      <c r="B605" s="556" t="s">
        <v>260</v>
      </c>
      <c r="C605" s="557"/>
      <c r="D605" s="314"/>
      <c r="E605" s="331"/>
      <c r="F605" s="334"/>
      <c r="G605" s="69"/>
    </row>
    <row r="606" spans="1:7">
      <c r="A606" s="74"/>
      <c r="B606" s="74"/>
      <c r="C606" s="320" t="s">
        <v>233</v>
      </c>
      <c r="D606" s="318"/>
      <c r="E606" s="333"/>
      <c r="F606" s="327"/>
      <c r="G606" s="69"/>
    </row>
    <row r="607" spans="1:7" ht="30">
      <c r="A607" s="74">
        <f>A604+1</f>
        <v>550</v>
      </c>
      <c r="B607" s="74" t="s">
        <v>156</v>
      </c>
      <c r="C607" s="317" t="s">
        <v>222</v>
      </c>
      <c r="D607" s="318" t="s">
        <v>11</v>
      </c>
      <c r="E607" s="333">
        <v>1295</v>
      </c>
      <c r="F607" s="327"/>
      <c r="G607" s="69">
        <f t="shared" si="26"/>
        <v>0</v>
      </c>
    </row>
    <row r="608" spans="1:7" ht="30">
      <c r="A608" s="74">
        <f t="shared" ref="A608:A621" si="28">A607+1</f>
        <v>551</v>
      </c>
      <c r="B608" s="74" t="s">
        <v>156</v>
      </c>
      <c r="C608" s="317" t="s">
        <v>197</v>
      </c>
      <c r="D608" s="318" t="s">
        <v>165</v>
      </c>
      <c r="E608" s="333">
        <v>1</v>
      </c>
      <c r="F608" s="327"/>
      <c r="G608" s="69">
        <f t="shared" si="26"/>
        <v>0</v>
      </c>
    </row>
    <row r="609" spans="1:8" ht="30">
      <c r="A609" s="74">
        <f t="shared" si="28"/>
        <v>552</v>
      </c>
      <c r="B609" s="74" t="s">
        <v>156</v>
      </c>
      <c r="C609" s="317" t="s">
        <v>720</v>
      </c>
      <c r="D609" s="318" t="s">
        <v>11</v>
      </c>
      <c r="E609" s="333">
        <v>1166</v>
      </c>
      <c r="F609" s="327"/>
      <c r="G609" s="69">
        <f t="shared" si="26"/>
        <v>0</v>
      </c>
    </row>
    <row r="610" spans="1:8" ht="30">
      <c r="A610" s="74">
        <f t="shared" si="28"/>
        <v>553</v>
      </c>
      <c r="B610" s="74" t="s">
        <v>156</v>
      </c>
      <c r="C610" s="317" t="s">
        <v>707</v>
      </c>
      <c r="D610" s="318" t="s">
        <v>11</v>
      </c>
      <c r="E610" s="333">
        <v>1295</v>
      </c>
      <c r="F610" s="327"/>
      <c r="G610" s="69">
        <f t="shared" si="26"/>
        <v>0</v>
      </c>
    </row>
    <row r="611" spans="1:8" ht="45">
      <c r="A611" s="74">
        <f t="shared" si="28"/>
        <v>554</v>
      </c>
      <c r="B611" s="74" t="s">
        <v>156</v>
      </c>
      <c r="C611" s="317" t="s">
        <v>615</v>
      </c>
      <c r="D611" s="318" t="s">
        <v>165</v>
      </c>
      <c r="E611" s="333">
        <v>1</v>
      </c>
      <c r="F611" s="327"/>
      <c r="G611" s="69">
        <f t="shared" si="26"/>
        <v>0</v>
      </c>
    </row>
    <row r="612" spans="1:8" ht="45">
      <c r="A612" s="74">
        <f t="shared" si="28"/>
        <v>555</v>
      </c>
      <c r="B612" s="74" t="s">
        <v>156</v>
      </c>
      <c r="C612" s="317" t="s">
        <v>615</v>
      </c>
      <c r="D612" s="318" t="s">
        <v>165</v>
      </c>
      <c r="E612" s="333">
        <v>1</v>
      </c>
      <c r="F612" s="327"/>
      <c r="G612" s="69">
        <f t="shared" si="26"/>
        <v>0</v>
      </c>
    </row>
    <row r="613" spans="1:8" ht="45">
      <c r="A613" s="74">
        <f t="shared" si="28"/>
        <v>556</v>
      </c>
      <c r="B613" s="74" t="s">
        <v>156</v>
      </c>
      <c r="C613" s="317" t="s">
        <v>616</v>
      </c>
      <c r="D613" s="318" t="s">
        <v>165</v>
      </c>
      <c r="E613" s="333">
        <v>142</v>
      </c>
      <c r="F613" s="327"/>
      <c r="G613" s="69">
        <f t="shared" si="26"/>
        <v>0</v>
      </c>
    </row>
    <row r="614" spans="1:8" ht="30">
      <c r="A614" s="74">
        <f t="shared" si="28"/>
        <v>557</v>
      </c>
      <c r="B614" s="74" t="s">
        <v>156</v>
      </c>
      <c r="C614" s="317" t="s">
        <v>200</v>
      </c>
      <c r="D614" s="318" t="s">
        <v>165</v>
      </c>
      <c r="E614" s="333">
        <v>1</v>
      </c>
      <c r="F614" s="327"/>
      <c r="G614" s="69">
        <f t="shared" si="26"/>
        <v>0</v>
      </c>
    </row>
    <row r="615" spans="1:8" ht="30">
      <c r="A615" s="74">
        <f t="shared" si="28"/>
        <v>558</v>
      </c>
      <c r="B615" s="74" t="s">
        <v>156</v>
      </c>
      <c r="C615" s="317" t="s">
        <v>201</v>
      </c>
      <c r="D615" s="318" t="s">
        <v>3</v>
      </c>
      <c r="E615" s="333">
        <v>1</v>
      </c>
      <c r="F615" s="327"/>
      <c r="G615" s="69">
        <f t="shared" si="26"/>
        <v>0</v>
      </c>
    </row>
    <row r="616" spans="1:8" ht="45">
      <c r="A616" s="74">
        <f t="shared" si="28"/>
        <v>559</v>
      </c>
      <c r="B616" s="74" t="s">
        <v>156</v>
      </c>
      <c r="C616" s="317" t="s">
        <v>617</v>
      </c>
      <c r="D616" s="318" t="s">
        <v>202</v>
      </c>
      <c r="E616" s="333">
        <v>1</v>
      </c>
      <c r="F616" s="327"/>
      <c r="G616" s="69">
        <f t="shared" si="26"/>
        <v>0</v>
      </c>
    </row>
    <row r="617" spans="1:8" ht="45">
      <c r="A617" s="74">
        <f t="shared" si="28"/>
        <v>560</v>
      </c>
      <c r="B617" s="74" t="s">
        <v>156</v>
      </c>
      <c r="C617" s="317" t="s">
        <v>618</v>
      </c>
      <c r="D617" s="318" t="s">
        <v>202</v>
      </c>
      <c r="E617" s="333">
        <v>71</v>
      </c>
      <c r="F617" s="327"/>
      <c r="G617" s="69">
        <f t="shared" si="26"/>
        <v>0</v>
      </c>
    </row>
    <row r="618" spans="1:8" ht="45">
      <c r="A618" s="74">
        <f t="shared" si="28"/>
        <v>561</v>
      </c>
      <c r="B618" s="74" t="s">
        <v>156</v>
      </c>
      <c r="C618" s="317" t="s">
        <v>619</v>
      </c>
      <c r="D618" s="318" t="s">
        <v>202</v>
      </c>
      <c r="E618" s="333">
        <v>1</v>
      </c>
      <c r="F618" s="327"/>
      <c r="G618" s="69">
        <f t="shared" si="26"/>
        <v>0</v>
      </c>
    </row>
    <row r="619" spans="1:8" ht="45">
      <c r="A619" s="74">
        <f t="shared" si="28"/>
        <v>562</v>
      </c>
      <c r="B619" s="74" t="s">
        <v>156</v>
      </c>
      <c r="C619" s="317" t="s">
        <v>620</v>
      </c>
      <c r="D619" s="318" t="s">
        <v>202</v>
      </c>
      <c r="E619" s="333">
        <v>71</v>
      </c>
      <c r="F619" s="327"/>
      <c r="G619" s="69">
        <f t="shared" si="26"/>
        <v>0</v>
      </c>
    </row>
    <row r="620" spans="1:8" ht="45">
      <c r="A620" s="74">
        <f t="shared" si="28"/>
        <v>563</v>
      </c>
      <c r="B620" s="74" t="s">
        <v>156</v>
      </c>
      <c r="C620" s="317" t="s">
        <v>621</v>
      </c>
      <c r="D620" s="318" t="s">
        <v>203</v>
      </c>
      <c r="E620" s="333">
        <v>1</v>
      </c>
      <c r="F620" s="327"/>
      <c r="G620" s="69">
        <f t="shared" si="26"/>
        <v>0</v>
      </c>
    </row>
    <row r="621" spans="1:8" ht="45">
      <c r="A621" s="74">
        <f t="shared" si="28"/>
        <v>564</v>
      </c>
      <c r="B621" s="74" t="s">
        <v>156</v>
      </c>
      <c r="C621" s="317" t="s">
        <v>622</v>
      </c>
      <c r="D621" s="318" t="s">
        <v>203</v>
      </c>
      <c r="E621" s="333">
        <v>71</v>
      </c>
      <c r="F621" s="327"/>
      <c r="G621" s="69">
        <f t="shared" si="26"/>
        <v>0</v>
      </c>
    </row>
    <row r="622" spans="1:8" ht="15" customHeight="1">
      <c r="A622" s="314" t="s">
        <v>258</v>
      </c>
      <c r="B622" s="556" t="s">
        <v>261</v>
      </c>
      <c r="C622" s="557"/>
      <c r="D622" s="314"/>
      <c r="E622" s="331"/>
      <c r="F622" s="334"/>
      <c r="G622" s="69"/>
    </row>
    <row r="623" spans="1:8" s="20" customFormat="1" ht="14.25" customHeight="1">
      <c r="A623" s="74"/>
      <c r="B623" s="74"/>
      <c r="C623" s="320" t="s">
        <v>262</v>
      </c>
      <c r="D623" s="318"/>
      <c r="E623" s="333"/>
      <c r="F623" s="334"/>
      <c r="G623" s="69"/>
      <c r="H623" s="303"/>
    </row>
    <row r="624" spans="1:8" ht="30">
      <c r="A624" s="74">
        <v>565</v>
      </c>
      <c r="B624" s="74" t="s">
        <v>156</v>
      </c>
      <c r="C624" s="317" t="s">
        <v>226</v>
      </c>
      <c r="D624" s="318" t="s">
        <v>11</v>
      </c>
      <c r="E624" s="333">
        <v>95</v>
      </c>
      <c r="F624" s="327"/>
      <c r="G624" s="69">
        <f t="shared" si="26"/>
        <v>0</v>
      </c>
    </row>
    <row r="625" spans="1:7" ht="30">
      <c r="A625" s="74">
        <f t="shared" ref="A625:A665" si="29">A624+1</f>
        <v>566</v>
      </c>
      <c r="B625" s="74" t="s">
        <v>156</v>
      </c>
      <c r="C625" s="317" t="s">
        <v>711</v>
      </c>
      <c r="D625" s="318" t="s">
        <v>11</v>
      </c>
      <c r="E625" s="333">
        <v>45</v>
      </c>
      <c r="F625" s="327"/>
      <c r="G625" s="69">
        <f t="shared" si="26"/>
        <v>0</v>
      </c>
    </row>
    <row r="626" spans="1:7" ht="30">
      <c r="A626" s="74">
        <f t="shared" si="29"/>
        <v>567</v>
      </c>
      <c r="B626" s="74" t="s">
        <v>156</v>
      </c>
      <c r="C626" s="317" t="s">
        <v>707</v>
      </c>
      <c r="D626" s="318" t="s">
        <v>11</v>
      </c>
      <c r="E626" s="333">
        <v>95</v>
      </c>
      <c r="F626" s="327"/>
      <c r="G626" s="69">
        <f t="shared" si="26"/>
        <v>0</v>
      </c>
    </row>
    <row r="627" spans="1:7" ht="45">
      <c r="A627" s="74">
        <f t="shared" si="29"/>
        <v>568</v>
      </c>
      <c r="B627" s="74" t="s">
        <v>156</v>
      </c>
      <c r="C627" s="317" t="s">
        <v>615</v>
      </c>
      <c r="D627" s="318" t="s">
        <v>165</v>
      </c>
      <c r="E627" s="333">
        <v>2</v>
      </c>
      <c r="F627" s="327"/>
      <c r="G627" s="69">
        <f t="shared" si="26"/>
        <v>0</v>
      </c>
    </row>
    <row r="628" spans="1:7" ht="45">
      <c r="A628" s="74">
        <f t="shared" si="29"/>
        <v>569</v>
      </c>
      <c r="B628" s="74" t="s">
        <v>156</v>
      </c>
      <c r="C628" s="317" t="s">
        <v>616</v>
      </c>
      <c r="D628" s="318" t="s">
        <v>165</v>
      </c>
      <c r="E628" s="333">
        <v>94</v>
      </c>
      <c r="F628" s="327"/>
      <c r="G628" s="69">
        <f t="shared" si="26"/>
        <v>0</v>
      </c>
    </row>
    <row r="629" spans="1:7" ht="30">
      <c r="A629" s="74">
        <f t="shared" si="29"/>
        <v>570</v>
      </c>
      <c r="B629" s="74" t="s">
        <v>156</v>
      </c>
      <c r="C629" s="317" t="s">
        <v>201</v>
      </c>
      <c r="D629" s="318" t="s">
        <v>3</v>
      </c>
      <c r="E629" s="333">
        <v>2</v>
      </c>
      <c r="F629" s="327"/>
      <c r="G629" s="69">
        <f t="shared" si="26"/>
        <v>0</v>
      </c>
    </row>
    <row r="630" spans="1:7" ht="45">
      <c r="A630" s="74">
        <f t="shared" si="29"/>
        <v>571</v>
      </c>
      <c r="B630" s="74" t="s">
        <v>156</v>
      </c>
      <c r="C630" s="317" t="s">
        <v>617</v>
      </c>
      <c r="D630" s="318" t="s">
        <v>202</v>
      </c>
      <c r="E630" s="333">
        <v>1</v>
      </c>
      <c r="F630" s="327"/>
      <c r="G630" s="69">
        <f t="shared" si="26"/>
        <v>0</v>
      </c>
    </row>
    <row r="631" spans="1:7" ht="45">
      <c r="A631" s="74">
        <f t="shared" si="29"/>
        <v>572</v>
      </c>
      <c r="B631" s="74" t="s">
        <v>156</v>
      </c>
      <c r="C631" s="317" t="s">
        <v>618</v>
      </c>
      <c r="D631" s="318" t="s">
        <v>202</v>
      </c>
      <c r="E631" s="333">
        <v>47</v>
      </c>
      <c r="F631" s="327"/>
      <c r="G631" s="69">
        <f t="shared" si="26"/>
        <v>0</v>
      </c>
    </row>
    <row r="632" spans="1:7" ht="45">
      <c r="A632" s="74">
        <f t="shared" si="29"/>
        <v>573</v>
      </c>
      <c r="B632" s="74" t="s">
        <v>156</v>
      </c>
      <c r="C632" s="317" t="s">
        <v>619</v>
      </c>
      <c r="D632" s="318" t="s">
        <v>202</v>
      </c>
      <c r="E632" s="333">
        <v>1</v>
      </c>
      <c r="F632" s="327"/>
      <c r="G632" s="69">
        <f t="shared" si="26"/>
        <v>0</v>
      </c>
    </row>
    <row r="633" spans="1:7" ht="45">
      <c r="A633" s="74">
        <f t="shared" si="29"/>
        <v>574</v>
      </c>
      <c r="B633" s="74" t="s">
        <v>156</v>
      </c>
      <c r="C633" s="317" t="s">
        <v>620</v>
      </c>
      <c r="D633" s="318" t="s">
        <v>202</v>
      </c>
      <c r="E633" s="333">
        <v>47</v>
      </c>
      <c r="F633" s="327"/>
      <c r="G633" s="69">
        <f t="shared" si="26"/>
        <v>0</v>
      </c>
    </row>
    <row r="634" spans="1:7" ht="45">
      <c r="A634" s="74">
        <f t="shared" si="29"/>
        <v>575</v>
      </c>
      <c r="B634" s="74" t="s">
        <v>156</v>
      </c>
      <c r="C634" s="317" t="s">
        <v>621</v>
      </c>
      <c r="D634" s="318" t="s">
        <v>203</v>
      </c>
      <c r="E634" s="333">
        <v>1</v>
      </c>
      <c r="F634" s="327"/>
      <c r="G634" s="69">
        <f t="shared" si="26"/>
        <v>0</v>
      </c>
    </row>
    <row r="635" spans="1:7" ht="45">
      <c r="A635" s="74">
        <f t="shared" si="29"/>
        <v>576</v>
      </c>
      <c r="B635" s="74" t="s">
        <v>156</v>
      </c>
      <c r="C635" s="317" t="s">
        <v>622</v>
      </c>
      <c r="D635" s="318" t="s">
        <v>203</v>
      </c>
      <c r="E635" s="333">
        <v>47</v>
      </c>
      <c r="F635" s="327"/>
      <c r="G635" s="69">
        <f t="shared" si="26"/>
        <v>0</v>
      </c>
    </row>
    <row r="636" spans="1:7">
      <c r="A636" s="74"/>
      <c r="B636" s="74"/>
      <c r="C636" s="320" t="s">
        <v>263</v>
      </c>
      <c r="D636" s="318"/>
      <c r="E636" s="333"/>
      <c r="F636" s="327"/>
      <c r="G636" s="69"/>
    </row>
    <row r="637" spans="1:7" ht="30">
      <c r="A637" s="74">
        <f>A635+1</f>
        <v>577</v>
      </c>
      <c r="B637" s="74" t="s">
        <v>156</v>
      </c>
      <c r="C637" s="317" t="s">
        <v>222</v>
      </c>
      <c r="D637" s="318" t="s">
        <v>11</v>
      </c>
      <c r="E637" s="333">
        <v>145</v>
      </c>
      <c r="F637" s="327"/>
      <c r="G637" s="69">
        <f t="shared" si="26"/>
        <v>0</v>
      </c>
    </row>
    <row r="638" spans="1:7" ht="30">
      <c r="A638" s="74">
        <f t="shared" si="29"/>
        <v>578</v>
      </c>
      <c r="B638" s="74" t="s">
        <v>156</v>
      </c>
      <c r="C638" s="317" t="s">
        <v>197</v>
      </c>
      <c r="D638" s="318" t="s">
        <v>165</v>
      </c>
      <c r="E638" s="333">
        <v>1</v>
      </c>
      <c r="F638" s="327"/>
      <c r="G638" s="69">
        <f t="shared" si="26"/>
        <v>0</v>
      </c>
    </row>
    <row r="639" spans="1:7" ht="30">
      <c r="A639" s="74">
        <f t="shared" si="29"/>
        <v>579</v>
      </c>
      <c r="B639" s="74" t="s">
        <v>156</v>
      </c>
      <c r="C639" s="317" t="s">
        <v>721</v>
      </c>
      <c r="D639" s="318" t="s">
        <v>11</v>
      </c>
      <c r="E639" s="333">
        <v>82</v>
      </c>
      <c r="F639" s="327"/>
      <c r="G639" s="69">
        <f t="shared" si="26"/>
        <v>0</v>
      </c>
    </row>
    <row r="640" spans="1:7" ht="30">
      <c r="A640" s="74">
        <f t="shared" si="29"/>
        <v>580</v>
      </c>
      <c r="B640" s="74" t="s">
        <v>156</v>
      </c>
      <c r="C640" s="317" t="s">
        <v>707</v>
      </c>
      <c r="D640" s="318" t="s">
        <v>11</v>
      </c>
      <c r="E640" s="333">
        <v>145</v>
      </c>
      <c r="F640" s="327"/>
      <c r="G640" s="69">
        <f t="shared" si="26"/>
        <v>0</v>
      </c>
    </row>
    <row r="641" spans="1:8" s="20" customFormat="1" ht="14.25" customHeight="1">
      <c r="A641" s="74">
        <f t="shared" si="29"/>
        <v>581</v>
      </c>
      <c r="B641" s="74" t="s">
        <v>156</v>
      </c>
      <c r="C641" s="317" t="s">
        <v>615</v>
      </c>
      <c r="D641" s="318" t="s">
        <v>165</v>
      </c>
      <c r="E641" s="333">
        <v>1</v>
      </c>
      <c r="F641" s="334"/>
      <c r="G641" s="69">
        <f t="shared" si="26"/>
        <v>0</v>
      </c>
      <c r="H641" s="303"/>
    </row>
    <row r="642" spans="1:8" ht="45">
      <c r="A642" s="74">
        <f t="shared" si="29"/>
        <v>582</v>
      </c>
      <c r="B642" s="74" t="s">
        <v>156</v>
      </c>
      <c r="C642" s="317" t="s">
        <v>615</v>
      </c>
      <c r="D642" s="318" t="s">
        <v>165</v>
      </c>
      <c r="E642" s="333">
        <v>1</v>
      </c>
      <c r="F642" s="327"/>
      <c r="G642" s="69">
        <f t="shared" si="26"/>
        <v>0</v>
      </c>
    </row>
    <row r="643" spans="1:8" ht="45">
      <c r="A643" s="74">
        <f t="shared" si="29"/>
        <v>583</v>
      </c>
      <c r="B643" s="74" t="s">
        <v>156</v>
      </c>
      <c r="C643" s="317" t="s">
        <v>616</v>
      </c>
      <c r="D643" s="318" t="s">
        <v>165</v>
      </c>
      <c r="E643" s="333">
        <v>142</v>
      </c>
      <c r="F643" s="327"/>
      <c r="G643" s="69">
        <f t="shared" si="26"/>
        <v>0</v>
      </c>
    </row>
    <row r="644" spans="1:8" ht="30">
      <c r="A644" s="74">
        <f t="shared" si="29"/>
        <v>584</v>
      </c>
      <c r="B644" s="74" t="s">
        <v>156</v>
      </c>
      <c r="C644" s="317" t="s">
        <v>201</v>
      </c>
      <c r="D644" s="318" t="s">
        <v>3</v>
      </c>
      <c r="E644" s="333">
        <v>1</v>
      </c>
      <c r="F644" s="327"/>
      <c r="G644" s="69">
        <f t="shared" si="26"/>
        <v>0</v>
      </c>
    </row>
    <row r="645" spans="1:8" ht="45">
      <c r="A645" s="74">
        <f t="shared" si="29"/>
        <v>585</v>
      </c>
      <c r="B645" s="74" t="s">
        <v>156</v>
      </c>
      <c r="C645" s="317" t="s">
        <v>617</v>
      </c>
      <c r="D645" s="318" t="s">
        <v>202</v>
      </c>
      <c r="E645" s="333">
        <v>1</v>
      </c>
      <c r="F645" s="327"/>
      <c r="G645" s="69">
        <f t="shared" si="26"/>
        <v>0</v>
      </c>
    </row>
    <row r="646" spans="1:8" ht="45">
      <c r="A646" s="74">
        <f t="shared" si="29"/>
        <v>586</v>
      </c>
      <c r="B646" s="74" t="s">
        <v>156</v>
      </c>
      <c r="C646" s="317" t="s">
        <v>618</v>
      </c>
      <c r="D646" s="318" t="s">
        <v>202</v>
      </c>
      <c r="E646" s="333">
        <v>71</v>
      </c>
      <c r="F646" s="327"/>
      <c r="G646" s="69">
        <f t="shared" si="26"/>
        <v>0</v>
      </c>
    </row>
    <row r="647" spans="1:8" ht="45">
      <c r="A647" s="74">
        <f t="shared" si="29"/>
        <v>587</v>
      </c>
      <c r="B647" s="74" t="s">
        <v>156</v>
      </c>
      <c r="C647" s="317" t="s">
        <v>619</v>
      </c>
      <c r="D647" s="318" t="s">
        <v>202</v>
      </c>
      <c r="E647" s="333">
        <v>1</v>
      </c>
      <c r="F647" s="327"/>
      <c r="G647" s="69">
        <f t="shared" si="26"/>
        <v>0</v>
      </c>
    </row>
    <row r="648" spans="1:8" ht="45">
      <c r="A648" s="74">
        <f t="shared" si="29"/>
        <v>588</v>
      </c>
      <c r="B648" s="74" t="s">
        <v>156</v>
      </c>
      <c r="C648" s="317" t="s">
        <v>620</v>
      </c>
      <c r="D648" s="318" t="s">
        <v>202</v>
      </c>
      <c r="E648" s="333">
        <v>71</v>
      </c>
      <c r="F648" s="327"/>
      <c r="G648" s="69">
        <f t="shared" si="26"/>
        <v>0</v>
      </c>
    </row>
    <row r="649" spans="1:8" ht="45">
      <c r="A649" s="74">
        <f t="shared" si="29"/>
        <v>589</v>
      </c>
      <c r="B649" s="74" t="s">
        <v>156</v>
      </c>
      <c r="C649" s="317" t="s">
        <v>621</v>
      </c>
      <c r="D649" s="318" t="s">
        <v>203</v>
      </c>
      <c r="E649" s="333">
        <v>1</v>
      </c>
      <c r="F649" s="327"/>
      <c r="G649" s="69">
        <f t="shared" ref="G649:G679" si="30">ROUND(E649*F649,2)</f>
        <v>0</v>
      </c>
    </row>
    <row r="650" spans="1:8" ht="45">
      <c r="A650" s="74">
        <f t="shared" si="29"/>
        <v>590</v>
      </c>
      <c r="B650" s="74" t="s">
        <v>156</v>
      </c>
      <c r="C650" s="317" t="s">
        <v>622</v>
      </c>
      <c r="D650" s="318" t="s">
        <v>203</v>
      </c>
      <c r="E650" s="333">
        <v>71</v>
      </c>
      <c r="F650" s="327"/>
      <c r="G650" s="69">
        <f t="shared" si="30"/>
        <v>0</v>
      </c>
    </row>
    <row r="651" spans="1:8">
      <c r="A651" s="74"/>
      <c r="B651" s="74"/>
      <c r="C651" s="320" t="s">
        <v>264</v>
      </c>
      <c r="D651" s="318"/>
      <c r="E651" s="333"/>
      <c r="F651" s="327"/>
      <c r="G651" s="69"/>
    </row>
    <row r="652" spans="1:8" ht="30">
      <c r="A652" s="74">
        <v>591</v>
      </c>
      <c r="B652" s="74" t="s">
        <v>156</v>
      </c>
      <c r="C652" s="317" t="s">
        <v>222</v>
      </c>
      <c r="D652" s="318" t="s">
        <v>11</v>
      </c>
      <c r="E652" s="333">
        <v>275</v>
      </c>
      <c r="F652" s="327"/>
      <c r="G652" s="69">
        <f t="shared" si="30"/>
        <v>0</v>
      </c>
    </row>
    <row r="653" spans="1:8" ht="30">
      <c r="A653" s="74">
        <f t="shared" si="29"/>
        <v>592</v>
      </c>
      <c r="B653" s="74" t="s">
        <v>156</v>
      </c>
      <c r="C653" s="317" t="s">
        <v>722</v>
      </c>
      <c r="D653" s="318" t="s">
        <v>11</v>
      </c>
      <c r="E653" s="333">
        <v>241</v>
      </c>
      <c r="F653" s="327"/>
      <c r="G653" s="69">
        <f t="shared" si="30"/>
        <v>0</v>
      </c>
    </row>
    <row r="654" spans="1:8" ht="30">
      <c r="A654" s="74">
        <f t="shared" si="29"/>
        <v>593</v>
      </c>
      <c r="B654" s="74" t="s">
        <v>156</v>
      </c>
      <c r="C654" s="317" t="s">
        <v>707</v>
      </c>
      <c r="D654" s="318" t="s">
        <v>11</v>
      </c>
      <c r="E654" s="333">
        <v>1295</v>
      </c>
      <c r="F654" s="327"/>
      <c r="G654" s="69">
        <f t="shared" si="30"/>
        <v>0</v>
      </c>
    </row>
    <row r="655" spans="1:8" ht="45">
      <c r="A655" s="74">
        <f t="shared" si="29"/>
        <v>594</v>
      </c>
      <c r="B655" s="74" t="s">
        <v>156</v>
      </c>
      <c r="C655" s="317" t="s">
        <v>615</v>
      </c>
      <c r="D655" s="318" t="s">
        <v>165</v>
      </c>
      <c r="E655" s="333">
        <v>1</v>
      </c>
      <c r="F655" s="327"/>
      <c r="G655" s="69">
        <f t="shared" si="30"/>
        <v>0</v>
      </c>
    </row>
    <row r="656" spans="1:8" ht="45">
      <c r="A656" s="74">
        <f t="shared" si="29"/>
        <v>595</v>
      </c>
      <c r="B656" s="74" t="s">
        <v>156</v>
      </c>
      <c r="C656" s="317" t="s">
        <v>615</v>
      </c>
      <c r="D656" s="318" t="s">
        <v>165</v>
      </c>
      <c r="E656" s="333">
        <v>1</v>
      </c>
      <c r="F656" s="327"/>
      <c r="G656" s="69">
        <f t="shared" si="30"/>
        <v>0</v>
      </c>
    </row>
    <row r="657" spans="1:7" ht="45">
      <c r="A657" s="74">
        <f t="shared" si="29"/>
        <v>596</v>
      </c>
      <c r="B657" s="74" t="s">
        <v>156</v>
      </c>
      <c r="C657" s="317" t="s">
        <v>616</v>
      </c>
      <c r="D657" s="318" t="s">
        <v>165</v>
      </c>
      <c r="E657" s="333">
        <v>142</v>
      </c>
      <c r="F657" s="327"/>
      <c r="G657" s="69">
        <f t="shared" si="30"/>
        <v>0</v>
      </c>
    </row>
    <row r="658" spans="1:7" ht="30">
      <c r="A658" s="74">
        <f t="shared" si="29"/>
        <v>597</v>
      </c>
      <c r="B658" s="74" t="s">
        <v>156</v>
      </c>
      <c r="C658" s="317" t="s">
        <v>200</v>
      </c>
      <c r="D658" s="318" t="s">
        <v>165</v>
      </c>
      <c r="E658" s="333">
        <v>1</v>
      </c>
      <c r="F658" s="327"/>
      <c r="G658" s="69">
        <f t="shared" si="30"/>
        <v>0</v>
      </c>
    </row>
    <row r="659" spans="1:7" ht="30">
      <c r="A659" s="74">
        <f t="shared" si="29"/>
        <v>598</v>
      </c>
      <c r="B659" s="74" t="s">
        <v>156</v>
      </c>
      <c r="C659" s="317" t="s">
        <v>201</v>
      </c>
      <c r="D659" s="318" t="s">
        <v>3</v>
      </c>
      <c r="E659" s="333">
        <v>1</v>
      </c>
      <c r="F659" s="327"/>
      <c r="G659" s="69">
        <f t="shared" si="30"/>
        <v>0</v>
      </c>
    </row>
    <row r="660" spans="1:7" ht="45">
      <c r="A660" s="74">
        <f t="shared" si="29"/>
        <v>599</v>
      </c>
      <c r="B660" s="74" t="s">
        <v>156</v>
      </c>
      <c r="C660" s="317" t="s">
        <v>617</v>
      </c>
      <c r="D660" s="318" t="s">
        <v>202</v>
      </c>
      <c r="E660" s="333">
        <v>1</v>
      </c>
      <c r="F660" s="327"/>
      <c r="G660" s="69">
        <f t="shared" si="30"/>
        <v>0</v>
      </c>
    </row>
    <row r="661" spans="1:7" ht="45">
      <c r="A661" s="74">
        <f t="shared" si="29"/>
        <v>600</v>
      </c>
      <c r="B661" s="74" t="s">
        <v>156</v>
      </c>
      <c r="C661" s="317" t="s">
        <v>618</v>
      </c>
      <c r="D661" s="318" t="s">
        <v>202</v>
      </c>
      <c r="E661" s="333">
        <v>71</v>
      </c>
      <c r="F661" s="327"/>
      <c r="G661" s="69">
        <f t="shared" si="30"/>
        <v>0</v>
      </c>
    </row>
    <row r="662" spans="1:7" ht="45">
      <c r="A662" s="74">
        <f t="shared" si="29"/>
        <v>601</v>
      </c>
      <c r="B662" s="74" t="s">
        <v>156</v>
      </c>
      <c r="C662" s="317" t="s">
        <v>619</v>
      </c>
      <c r="D662" s="318" t="s">
        <v>202</v>
      </c>
      <c r="E662" s="333">
        <v>1</v>
      </c>
      <c r="F662" s="327"/>
      <c r="G662" s="69">
        <f t="shared" si="30"/>
        <v>0</v>
      </c>
    </row>
    <row r="663" spans="1:7" ht="45">
      <c r="A663" s="74">
        <f t="shared" si="29"/>
        <v>602</v>
      </c>
      <c r="B663" s="74" t="s">
        <v>156</v>
      </c>
      <c r="C663" s="317" t="s">
        <v>620</v>
      </c>
      <c r="D663" s="318" t="s">
        <v>202</v>
      </c>
      <c r="E663" s="333">
        <v>71</v>
      </c>
      <c r="F663" s="327"/>
      <c r="G663" s="69">
        <f t="shared" si="30"/>
        <v>0</v>
      </c>
    </row>
    <row r="664" spans="1:7" ht="45">
      <c r="A664" s="74">
        <f t="shared" si="29"/>
        <v>603</v>
      </c>
      <c r="B664" s="74" t="s">
        <v>156</v>
      </c>
      <c r="C664" s="317" t="s">
        <v>621</v>
      </c>
      <c r="D664" s="318" t="s">
        <v>203</v>
      </c>
      <c r="E664" s="333">
        <v>1</v>
      </c>
      <c r="F664" s="327"/>
      <c r="G664" s="69">
        <f t="shared" si="30"/>
        <v>0</v>
      </c>
    </row>
    <row r="665" spans="1:7" ht="45">
      <c r="A665" s="74">
        <f t="shared" si="29"/>
        <v>604</v>
      </c>
      <c r="B665" s="74" t="s">
        <v>156</v>
      </c>
      <c r="C665" s="317" t="s">
        <v>622</v>
      </c>
      <c r="D665" s="318" t="s">
        <v>203</v>
      </c>
      <c r="E665" s="333">
        <v>71</v>
      </c>
      <c r="F665" s="327"/>
      <c r="G665" s="69">
        <f t="shared" si="30"/>
        <v>0</v>
      </c>
    </row>
    <row r="666" spans="1:7" ht="15" customHeight="1">
      <c r="A666" s="314" t="s">
        <v>259</v>
      </c>
      <c r="B666" s="556" t="s">
        <v>265</v>
      </c>
      <c r="C666" s="557"/>
      <c r="D666" s="314"/>
      <c r="E666" s="331"/>
      <c r="F666" s="334"/>
      <c r="G666" s="69"/>
    </row>
    <row r="667" spans="1:7">
      <c r="A667" s="74"/>
      <c r="B667" s="74"/>
      <c r="C667" s="320" t="s">
        <v>266</v>
      </c>
      <c r="D667" s="318"/>
      <c r="E667" s="333"/>
      <c r="F667" s="327"/>
      <c r="G667" s="69"/>
    </row>
    <row r="668" spans="1:7" ht="30">
      <c r="A668" s="74">
        <v>605</v>
      </c>
      <c r="B668" s="74" t="s">
        <v>156</v>
      </c>
      <c r="C668" s="317" t="s">
        <v>197</v>
      </c>
      <c r="D668" s="318" t="s">
        <v>165</v>
      </c>
      <c r="E668" s="333">
        <v>1</v>
      </c>
      <c r="F668" s="327"/>
      <c r="G668" s="69">
        <f t="shared" si="30"/>
        <v>0</v>
      </c>
    </row>
    <row r="669" spans="1:7" ht="30">
      <c r="A669" s="74">
        <f t="shared" ref="A669:A679" si="31">A668+1</f>
        <v>606</v>
      </c>
      <c r="B669" s="74" t="s">
        <v>156</v>
      </c>
      <c r="C669" s="317" t="s">
        <v>711</v>
      </c>
      <c r="D669" s="318" t="s">
        <v>11</v>
      </c>
      <c r="E669" s="333">
        <v>320</v>
      </c>
      <c r="F669" s="327"/>
      <c r="G669" s="69">
        <f t="shared" si="30"/>
        <v>0</v>
      </c>
    </row>
    <row r="670" spans="1:7" ht="30">
      <c r="A670" s="74">
        <f t="shared" si="31"/>
        <v>607</v>
      </c>
      <c r="B670" s="74" t="s">
        <v>156</v>
      </c>
      <c r="C670" s="317" t="s">
        <v>707</v>
      </c>
      <c r="D670" s="318" t="s">
        <v>11</v>
      </c>
      <c r="E670" s="333">
        <v>320</v>
      </c>
      <c r="F670" s="327"/>
      <c r="G670" s="69">
        <f t="shared" si="30"/>
        <v>0</v>
      </c>
    </row>
    <row r="671" spans="1:7" ht="45">
      <c r="A671" s="74">
        <f t="shared" si="31"/>
        <v>608</v>
      </c>
      <c r="B671" s="74" t="s">
        <v>156</v>
      </c>
      <c r="C671" s="317" t="s">
        <v>615</v>
      </c>
      <c r="D671" s="318" t="s">
        <v>165</v>
      </c>
      <c r="E671" s="333">
        <v>1</v>
      </c>
      <c r="F671" s="327"/>
      <c r="G671" s="69">
        <f t="shared" si="30"/>
        <v>0</v>
      </c>
    </row>
    <row r="672" spans="1:7" ht="45">
      <c r="A672" s="74">
        <f t="shared" si="31"/>
        <v>609</v>
      </c>
      <c r="B672" s="74" t="s">
        <v>156</v>
      </c>
      <c r="C672" s="317" t="s">
        <v>616</v>
      </c>
      <c r="D672" s="318" t="s">
        <v>165</v>
      </c>
      <c r="E672" s="333">
        <v>143</v>
      </c>
      <c r="F672" s="327"/>
      <c r="G672" s="69">
        <f t="shared" si="30"/>
        <v>0</v>
      </c>
    </row>
    <row r="673" spans="1:8" ht="30">
      <c r="A673" s="74">
        <f t="shared" si="31"/>
        <v>610</v>
      </c>
      <c r="B673" s="74" t="s">
        <v>156</v>
      </c>
      <c r="C673" s="317" t="s">
        <v>200</v>
      </c>
      <c r="D673" s="318" t="s">
        <v>165</v>
      </c>
      <c r="E673" s="333">
        <v>1</v>
      </c>
      <c r="F673" s="327"/>
      <c r="G673" s="69">
        <f t="shared" si="30"/>
        <v>0</v>
      </c>
    </row>
    <row r="674" spans="1:8" ht="45">
      <c r="A674" s="74">
        <f t="shared" si="31"/>
        <v>611</v>
      </c>
      <c r="B674" s="74" t="s">
        <v>156</v>
      </c>
      <c r="C674" s="317" t="s">
        <v>617</v>
      </c>
      <c r="D674" s="318" t="s">
        <v>202</v>
      </c>
      <c r="E674" s="333">
        <v>1</v>
      </c>
      <c r="F674" s="327"/>
      <c r="G674" s="69">
        <f t="shared" si="30"/>
        <v>0</v>
      </c>
    </row>
    <row r="675" spans="1:8" ht="45">
      <c r="A675" s="74">
        <f t="shared" si="31"/>
        <v>612</v>
      </c>
      <c r="B675" s="74" t="s">
        <v>156</v>
      </c>
      <c r="C675" s="317" t="s">
        <v>618</v>
      </c>
      <c r="D675" s="318" t="s">
        <v>202</v>
      </c>
      <c r="E675" s="333">
        <v>143</v>
      </c>
      <c r="F675" s="327"/>
      <c r="G675" s="69">
        <f t="shared" si="30"/>
        <v>0</v>
      </c>
    </row>
    <row r="676" spans="1:8" ht="45">
      <c r="A676" s="74">
        <f t="shared" si="31"/>
        <v>613</v>
      </c>
      <c r="B676" s="74" t="s">
        <v>156</v>
      </c>
      <c r="C676" s="317" t="s">
        <v>619</v>
      </c>
      <c r="D676" s="318" t="s">
        <v>202</v>
      </c>
      <c r="E676" s="333">
        <v>1</v>
      </c>
      <c r="F676" s="327"/>
      <c r="G676" s="69">
        <f t="shared" si="30"/>
        <v>0</v>
      </c>
    </row>
    <row r="677" spans="1:8" ht="45">
      <c r="A677" s="74">
        <f t="shared" si="31"/>
        <v>614</v>
      </c>
      <c r="B677" s="74" t="s">
        <v>156</v>
      </c>
      <c r="C677" s="317" t="s">
        <v>620</v>
      </c>
      <c r="D677" s="318" t="s">
        <v>202</v>
      </c>
      <c r="E677" s="333">
        <v>143</v>
      </c>
      <c r="F677" s="327"/>
      <c r="G677" s="69">
        <f t="shared" si="30"/>
        <v>0</v>
      </c>
    </row>
    <row r="678" spans="1:8" ht="45">
      <c r="A678" s="74">
        <f t="shared" si="31"/>
        <v>615</v>
      </c>
      <c r="B678" s="74" t="s">
        <v>156</v>
      </c>
      <c r="C678" s="317" t="s">
        <v>621</v>
      </c>
      <c r="D678" s="318" t="s">
        <v>203</v>
      </c>
      <c r="E678" s="333">
        <v>1</v>
      </c>
      <c r="F678" s="327"/>
      <c r="G678" s="69">
        <f t="shared" si="30"/>
        <v>0</v>
      </c>
    </row>
    <row r="679" spans="1:8" ht="45">
      <c r="A679" s="74">
        <f t="shared" si="31"/>
        <v>616</v>
      </c>
      <c r="B679" s="74" t="s">
        <v>156</v>
      </c>
      <c r="C679" s="317" t="s">
        <v>622</v>
      </c>
      <c r="D679" s="318" t="s">
        <v>203</v>
      </c>
      <c r="E679" s="333">
        <v>143</v>
      </c>
      <c r="F679" s="327"/>
      <c r="G679" s="69">
        <f t="shared" si="30"/>
        <v>0</v>
      </c>
    </row>
    <row r="680" spans="1:8">
      <c r="A680" s="276"/>
      <c r="B680" s="277"/>
      <c r="C680" s="277" t="s">
        <v>1340</v>
      </c>
      <c r="D680" s="276"/>
      <c r="E680" s="278"/>
      <c r="F680" s="276"/>
      <c r="G680" s="278">
        <f>SUM(G7:G679)</f>
        <v>0</v>
      </c>
    </row>
    <row r="681" spans="1:8">
      <c r="A681" s="90"/>
      <c r="B681" s="91"/>
      <c r="C681" s="92" t="s">
        <v>1274</v>
      </c>
      <c r="D681" s="90"/>
      <c r="E681" s="93"/>
      <c r="F681" s="90"/>
      <c r="G681" s="296">
        <f>G680</f>
        <v>0</v>
      </c>
    </row>
    <row r="682" spans="1:8">
      <c r="A682" s="322"/>
      <c r="B682" s="302"/>
      <c r="C682" s="323"/>
      <c r="D682" s="324"/>
      <c r="E682" s="325"/>
    </row>
    <row r="683" spans="1:8">
      <c r="A683" s="322"/>
      <c r="B683" s="302"/>
      <c r="C683" s="323"/>
      <c r="D683" s="324"/>
      <c r="E683" s="325"/>
    </row>
    <row r="684" spans="1:8">
      <c r="A684" s="322"/>
      <c r="B684" s="302"/>
      <c r="C684" s="323"/>
      <c r="D684" s="324"/>
      <c r="E684" s="325"/>
    </row>
    <row r="685" spans="1:8">
      <c r="A685" s="322"/>
      <c r="B685" s="302"/>
      <c r="C685" s="323"/>
      <c r="D685" s="324"/>
      <c r="E685" s="325"/>
    </row>
    <row r="686" spans="1:8">
      <c r="A686" s="322"/>
      <c r="B686" s="302"/>
      <c r="C686" s="323"/>
      <c r="D686" s="324"/>
      <c r="E686" s="325"/>
    </row>
    <row r="687" spans="1:8">
      <c r="A687" s="322"/>
      <c r="B687" s="302"/>
      <c r="C687" s="323"/>
      <c r="D687" s="324"/>
      <c r="E687" s="325"/>
    </row>
    <row r="688" spans="1:8" s="20" customFormat="1" ht="14.25" customHeight="1">
      <c r="A688" s="322"/>
      <c r="B688" s="302"/>
      <c r="C688" s="323"/>
      <c r="D688" s="324"/>
      <c r="E688" s="325"/>
      <c r="F688" s="303"/>
      <c r="G688" s="303"/>
      <c r="H688" s="303"/>
    </row>
    <row r="689" spans="1:5">
      <c r="A689" s="322"/>
      <c r="B689" s="302"/>
      <c r="C689" s="323"/>
      <c r="D689" s="324"/>
      <c r="E689" s="325"/>
    </row>
    <row r="690" spans="1:5">
      <c r="A690" s="322"/>
      <c r="B690" s="302"/>
      <c r="C690" s="323"/>
      <c r="D690" s="324"/>
      <c r="E690" s="325"/>
    </row>
    <row r="691" spans="1:5">
      <c r="A691" s="322"/>
      <c r="B691" s="302"/>
      <c r="C691" s="323"/>
      <c r="D691" s="324"/>
      <c r="E691" s="325"/>
    </row>
    <row r="692" spans="1:5">
      <c r="A692" s="322"/>
      <c r="B692" s="302"/>
      <c r="C692" s="323"/>
      <c r="D692" s="324"/>
      <c r="E692" s="325"/>
    </row>
    <row r="693" spans="1:5">
      <c r="A693" s="322"/>
      <c r="B693" s="302"/>
      <c r="C693" s="323"/>
      <c r="D693" s="324"/>
      <c r="E693" s="325"/>
    </row>
    <row r="694" spans="1:5">
      <c r="A694" s="322"/>
      <c r="B694" s="302"/>
      <c r="C694" s="323"/>
      <c r="D694" s="324"/>
      <c r="E694" s="325"/>
    </row>
    <row r="695" spans="1:5">
      <c r="A695" s="322"/>
      <c r="B695" s="302"/>
      <c r="C695" s="323"/>
      <c r="D695" s="324"/>
      <c r="E695" s="325"/>
    </row>
    <row r="696" spans="1:5">
      <c r="A696" s="322"/>
      <c r="B696" s="302"/>
      <c r="C696" s="323"/>
      <c r="D696" s="324"/>
      <c r="E696" s="325"/>
    </row>
    <row r="697" spans="1:5">
      <c r="A697" s="322"/>
      <c r="B697" s="302"/>
      <c r="C697" s="323"/>
      <c r="D697" s="324"/>
      <c r="E697" s="325"/>
    </row>
    <row r="698" spans="1:5">
      <c r="A698" s="322"/>
      <c r="B698" s="302"/>
      <c r="C698" s="323"/>
      <c r="D698" s="324"/>
      <c r="E698" s="325"/>
    </row>
    <row r="699" spans="1:5">
      <c r="A699" s="322"/>
      <c r="B699" s="302"/>
      <c r="C699" s="323"/>
      <c r="D699" s="324"/>
      <c r="E699" s="325"/>
    </row>
    <row r="700" spans="1:5">
      <c r="A700" s="322"/>
      <c r="B700" s="302"/>
      <c r="C700" s="323"/>
      <c r="D700" s="324"/>
      <c r="E700" s="325"/>
    </row>
    <row r="701" spans="1:5">
      <c r="A701" s="322"/>
      <c r="B701" s="302"/>
      <c r="C701" s="323"/>
      <c r="D701" s="324"/>
      <c r="E701" s="325"/>
    </row>
    <row r="702" spans="1:5">
      <c r="A702" s="322"/>
      <c r="B702" s="302"/>
      <c r="C702" s="323"/>
      <c r="D702" s="324"/>
      <c r="E702" s="325"/>
    </row>
    <row r="703" spans="1:5">
      <c r="A703" s="322"/>
      <c r="B703" s="302"/>
      <c r="C703" s="323"/>
      <c r="D703" s="324"/>
      <c r="E703" s="325"/>
    </row>
    <row r="704" spans="1:5">
      <c r="A704" s="322"/>
      <c r="B704" s="302"/>
      <c r="C704" s="323"/>
      <c r="D704" s="324"/>
      <c r="E704" s="325"/>
    </row>
    <row r="705" spans="1:5">
      <c r="A705" s="322"/>
      <c r="B705" s="302"/>
      <c r="C705" s="323"/>
      <c r="D705" s="324"/>
      <c r="E705" s="325"/>
    </row>
    <row r="706" spans="1:5">
      <c r="A706" s="322"/>
      <c r="B706" s="302"/>
      <c r="C706" s="323"/>
      <c r="D706" s="324"/>
      <c r="E706" s="325"/>
    </row>
    <row r="707" spans="1:5">
      <c r="A707" s="322"/>
      <c r="B707" s="302"/>
      <c r="C707" s="323"/>
      <c r="D707" s="324"/>
      <c r="E707" s="325"/>
    </row>
    <row r="708" spans="1:5">
      <c r="A708" s="322"/>
      <c r="B708" s="302"/>
      <c r="C708" s="323"/>
      <c r="D708" s="324"/>
      <c r="E708" s="325"/>
    </row>
    <row r="709" spans="1:5">
      <c r="A709" s="322"/>
      <c r="B709" s="302"/>
      <c r="C709" s="323"/>
      <c r="D709" s="324"/>
      <c r="E709" s="325"/>
    </row>
    <row r="710" spans="1:5">
      <c r="A710" s="322"/>
      <c r="B710" s="302"/>
      <c r="C710" s="323"/>
      <c r="D710" s="324"/>
      <c r="E710" s="325"/>
    </row>
    <row r="711" spans="1:5">
      <c r="A711" s="322"/>
      <c r="B711" s="302"/>
      <c r="C711" s="323"/>
      <c r="D711" s="324"/>
      <c r="E711" s="325"/>
    </row>
    <row r="712" spans="1:5">
      <c r="A712" s="322"/>
      <c r="B712" s="302"/>
      <c r="C712" s="323"/>
      <c r="D712" s="324"/>
      <c r="E712" s="325"/>
    </row>
    <row r="713" spans="1:5">
      <c r="A713" s="322"/>
      <c r="B713" s="302"/>
      <c r="C713" s="323"/>
      <c r="D713" s="324"/>
      <c r="E713" s="325"/>
    </row>
    <row r="714" spans="1:5">
      <c r="A714" s="322"/>
      <c r="B714" s="302"/>
      <c r="C714" s="323"/>
      <c r="D714" s="324"/>
      <c r="E714" s="325"/>
    </row>
    <row r="715" spans="1:5">
      <c r="A715" s="322"/>
      <c r="B715" s="302"/>
      <c r="C715" s="323"/>
      <c r="D715" s="324"/>
      <c r="E715" s="325"/>
    </row>
    <row r="716" spans="1:5">
      <c r="A716" s="322"/>
      <c r="B716" s="302"/>
      <c r="C716" s="323"/>
      <c r="D716" s="324"/>
      <c r="E716" s="325"/>
    </row>
    <row r="717" spans="1:5">
      <c r="A717" s="322"/>
      <c r="B717" s="302"/>
      <c r="C717" s="323"/>
      <c r="D717" s="324"/>
      <c r="E717" s="325"/>
    </row>
    <row r="718" spans="1:5">
      <c r="A718" s="322"/>
      <c r="B718" s="302"/>
      <c r="C718" s="323"/>
      <c r="D718" s="324"/>
      <c r="E718" s="325"/>
    </row>
    <row r="719" spans="1:5">
      <c r="A719" s="322"/>
      <c r="B719" s="302"/>
      <c r="C719" s="323"/>
      <c r="D719" s="324"/>
      <c r="E719" s="325"/>
    </row>
    <row r="720" spans="1:5">
      <c r="A720" s="322"/>
      <c r="B720" s="302"/>
      <c r="C720" s="323"/>
      <c r="D720" s="324"/>
      <c r="E720" s="325"/>
    </row>
    <row r="721" spans="1:5">
      <c r="A721" s="322"/>
      <c r="B721" s="302"/>
      <c r="C721" s="323"/>
      <c r="D721" s="324"/>
      <c r="E721" s="325"/>
    </row>
    <row r="722" spans="1:5">
      <c r="A722" s="322"/>
      <c r="B722" s="302"/>
      <c r="C722" s="323"/>
      <c r="D722" s="324"/>
      <c r="E722" s="325"/>
    </row>
    <row r="723" spans="1:5">
      <c r="A723" s="322"/>
      <c r="B723" s="302"/>
      <c r="C723" s="323"/>
      <c r="D723" s="324"/>
      <c r="E723" s="325"/>
    </row>
    <row r="724" spans="1:5">
      <c r="A724" s="322"/>
      <c r="B724" s="302"/>
      <c r="C724" s="323"/>
      <c r="D724" s="324"/>
      <c r="E724" s="325"/>
    </row>
    <row r="725" spans="1:5">
      <c r="A725" s="322"/>
      <c r="B725" s="302"/>
      <c r="C725" s="323"/>
      <c r="D725" s="324"/>
      <c r="E725" s="325"/>
    </row>
    <row r="726" spans="1:5">
      <c r="A726" s="322"/>
      <c r="B726" s="302"/>
      <c r="C726" s="323"/>
      <c r="D726" s="324"/>
      <c r="E726" s="325"/>
    </row>
    <row r="727" spans="1:5">
      <c r="A727" s="322"/>
      <c r="B727" s="302"/>
      <c r="C727" s="323"/>
      <c r="D727" s="324"/>
      <c r="E727" s="325"/>
    </row>
    <row r="728" spans="1:5">
      <c r="A728" s="322"/>
      <c r="B728" s="302"/>
      <c r="C728" s="323"/>
      <c r="D728" s="324"/>
      <c r="E728" s="325"/>
    </row>
    <row r="729" spans="1:5">
      <c r="A729" s="322"/>
      <c r="B729" s="302"/>
      <c r="C729" s="323"/>
      <c r="D729" s="324"/>
      <c r="E729" s="325"/>
    </row>
    <row r="730" spans="1:5">
      <c r="A730" s="322"/>
      <c r="B730" s="302"/>
      <c r="C730" s="323"/>
      <c r="D730" s="324"/>
      <c r="E730" s="325"/>
    </row>
    <row r="731" spans="1:5">
      <c r="A731" s="322"/>
      <c r="B731" s="302"/>
      <c r="C731" s="323"/>
      <c r="D731" s="324"/>
      <c r="E731" s="325"/>
    </row>
    <row r="732" spans="1:5">
      <c r="A732" s="322"/>
      <c r="B732" s="302"/>
      <c r="C732" s="323"/>
      <c r="D732" s="324"/>
      <c r="E732" s="325"/>
    </row>
    <row r="733" spans="1:5">
      <c r="A733" s="322"/>
      <c r="B733" s="302"/>
      <c r="C733" s="323"/>
      <c r="D733" s="324"/>
      <c r="E733" s="325"/>
    </row>
    <row r="734" spans="1:5">
      <c r="A734" s="322"/>
      <c r="B734" s="302"/>
      <c r="C734" s="323"/>
      <c r="D734" s="324"/>
      <c r="E734" s="325"/>
    </row>
    <row r="735" spans="1:5">
      <c r="A735" s="322"/>
      <c r="B735" s="302"/>
      <c r="C735" s="323"/>
      <c r="D735" s="324"/>
      <c r="E735" s="325"/>
    </row>
    <row r="736" spans="1:5">
      <c r="A736" s="322"/>
      <c r="B736" s="302"/>
      <c r="C736" s="323"/>
      <c r="D736" s="324"/>
      <c r="E736" s="325"/>
    </row>
    <row r="737" spans="1:5">
      <c r="A737" s="322"/>
      <c r="B737" s="302"/>
      <c r="C737" s="323"/>
      <c r="D737" s="324"/>
      <c r="E737" s="325"/>
    </row>
    <row r="738" spans="1:5">
      <c r="A738" s="322"/>
      <c r="B738" s="302"/>
      <c r="C738" s="323"/>
      <c r="D738" s="324"/>
      <c r="E738" s="325"/>
    </row>
    <row r="739" spans="1:5">
      <c r="A739" s="322"/>
      <c r="B739" s="302"/>
      <c r="C739" s="323"/>
      <c r="D739" s="324"/>
      <c r="E739" s="325"/>
    </row>
    <row r="740" spans="1:5">
      <c r="A740" s="322"/>
      <c r="B740" s="302"/>
      <c r="C740" s="323"/>
      <c r="D740" s="324"/>
      <c r="E740" s="325"/>
    </row>
    <row r="741" spans="1:5">
      <c r="A741" s="322"/>
      <c r="B741" s="302"/>
      <c r="C741" s="323"/>
      <c r="D741" s="324"/>
      <c r="E741" s="325"/>
    </row>
    <row r="742" spans="1:5">
      <c r="A742" s="322"/>
      <c r="B742" s="302"/>
      <c r="C742" s="323"/>
      <c r="D742" s="324"/>
      <c r="E742" s="325"/>
    </row>
    <row r="743" spans="1:5">
      <c r="A743" s="322"/>
      <c r="B743" s="302"/>
      <c r="C743" s="323"/>
      <c r="D743" s="324"/>
      <c r="E743" s="325"/>
    </row>
    <row r="744" spans="1:5">
      <c r="A744" s="322"/>
      <c r="B744" s="302"/>
      <c r="C744" s="323"/>
      <c r="D744" s="324"/>
      <c r="E744" s="325"/>
    </row>
    <row r="745" spans="1:5">
      <c r="A745" s="322"/>
      <c r="B745" s="302"/>
      <c r="C745" s="323"/>
      <c r="D745" s="324"/>
      <c r="E745" s="325"/>
    </row>
    <row r="746" spans="1:5">
      <c r="A746" s="322"/>
      <c r="B746" s="302"/>
      <c r="C746" s="323"/>
      <c r="D746" s="324"/>
      <c r="E746" s="325"/>
    </row>
    <row r="747" spans="1:5">
      <c r="A747" s="322"/>
      <c r="B747" s="302"/>
      <c r="C747" s="323"/>
      <c r="D747" s="324"/>
      <c r="E747" s="325"/>
    </row>
    <row r="748" spans="1:5">
      <c r="A748" s="322"/>
      <c r="B748" s="302"/>
      <c r="C748" s="323"/>
      <c r="D748" s="324"/>
      <c r="E748" s="325"/>
    </row>
    <row r="749" spans="1:5">
      <c r="A749" s="322"/>
      <c r="B749" s="302"/>
      <c r="C749" s="323"/>
      <c r="D749" s="324"/>
      <c r="E749" s="325"/>
    </row>
    <row r="750" spans="1:5">
      <c r="A750" s="322"/>
      <c r="B750" s="302"/>
      <c r="C750" s="323"/>
      <c r="D750" s="324"/>
      <c r="E750" s="325"/>
    </row>
    <row r="751" spans="1:5">
      <c r="A751" s="322"/>
      <c r="B751" s="302"/>
      <c r="C751" s="323"/>
      <c r="D751" s="324"/>
      <c r="E751" s="325"/>
    </row>
    <row r="752" spans="1:5">
      <c r="A752" s="322"/>
      <c r="B752" s="302"/>
      <c r="C752" s="323"/>
      <c r="D752" s="324"/>
      <c r="E752" s="325"/>
    </row>
    <row r="753" spans="1:5">
      <c r="A753" s="322"/>
      <c r="B753" s="302"/>
      <c r="C753" s="323"/>
      <c r="D753" s="324"/>
      <c r="E753" s="325"/>
    </row>
    <row r="754" spans="1:5">
      <c r="A754" s="322"/>
      <c r="B754" s="302"/>
      <c r="C754" s="323"/>
      <c r="D754" s="324"/>
      <c r="E754" s="325"/>
    </row>
    <row r="755" spans="1:5">
      <c r="A755" s="322"/>
      <c r="B755" s="302"/>
      <c r="C755" s="323"/>
      <c r="D755" s="324"/>
      <c r="E755" s="325"/>
    </row>
    <row r="756" spans="1:5">
      <c r="A756" s="322"/>
      <c r="B756" s="302"/>
      <c r="C756" s="323"/>
      <c r="D756" s="324"/>
      <c r="E756" s="325"/>
    </row>
    <row r="757" spans="1:5">
      <c r="A757" s="322"/>
      <c r="B757" s="302"/>
      <c r="C757" s="323"/>
      <c r="D757" s="324"/>
      <c r="E757" s="325"/>
    </row>
    <row r="758" spans="1:5">
      <c r="A758" s="322"/>
      <c r="B758" s="302"/>
      <c r="C758" s="323"/>
      <c r="D758" s="324"/>
      <c r="E758" s="325"/>
    </row>
    <row r="759" spans="1:5">
      <c r="A759" s="322"/>
      <c r="B759" s="302"/>
      <c r="C759" s="323"/>
      <c r="D759" s="324"/>
      <c r="E759" s="325"/>
    </row>
    <row r="760" spans="1:5">
      <c r="A760" s="322"/>
      <c r="B760" s="302"/>
      <c r="C760" s="323"/>
      <c r="D760" s="324"/>
      <c r="E760" s="325"/>
    </row>
    <row r="761" spans="1:5">
      <c r="A761" s="322"/>
      <c r="B761" s="302"/>
      <c r="C761" s="323"/>
      <c r="D761" s="324"/>
      <c r="E761" s="325"/>
    </row>
    <row r="762" spans="1:5">
      <c r="A762" s="322"/>
      <c r="B762" s="302"/>
      <c r="C762" s="323"/>
      <c r="D762" s="324"/>
      <c r="E762" s="325"/>
    </row>
    <row r="763" spans="1:5">
      <c r="A763" s="322"/>
      <c r="B763" s="302"/>
      <c r="C763" s="323"/>
      <c r="D763" s="324"/>
      <c r="E763" s="325"/>
    </row>
    <row r="764" spans="1:5">
      <c r="A764" s="322"/>
      <c r="B764" s="302"/>
      <c r="C764" s="323"/>
      <c r="D764" s="324"/>
      <c r="E764" s="325"/>
    </row>
    <row r="765" spans="1:5">
      <c r="A765" s="322"/>
      <c r="B765" s="302"/>
      <c r="C765" s="323"/>
      <c r="D765" s="324"/>
      <c r="E765" s="325"/>
    </row>
    <row r="766" spans="1:5">
      <c r="A766" s="322"/>
      <c r="B766" s="302"/>
      <c r="C766" s="323"/>
      <c r="D766" s="324"/>
      <c r="E766" s="325"/>
    </row>
    <row r="767" spans="1:5">
      <c r="A767" s="322"/>
      <c r="B767" s="302"/>
      <c r="C767" s="323"/>
      <c r="D767" s="324"/>
      <c r="E767" s="325"/>
    </row>
    <row r="768" spans="1:5">
      <c r="A768" s="322"/>
      <c r="B768" s="302"/>
      <c r="C768" s="323"/>
      <c r="D768" s="324"/>
      <c r="E768" s="325"/>
    </row>
    <row r="769" spans="1:5">
      <c r="A769" s="322"/>
      <c r="B769" s="302"/>
      <c r="C769" s="323"/>
      <c r="D769" s="324"/>
      <c r="E769" s="325"/>
    </row>
    <row r="770" spans="1:5">
      <c r="A770" s="322"/>
      <c r="B770" s="302"/>
      <c r="C770" s="323"/>
      <c r="D770" s="324"/>
      <c r="E770" s="325"/>
    </row>
    <row r="771" spans="1:5">
      <c r="A771" s="322"/>
      <c r="B771" s="302"/>
      <c r="C771" s="323"/>
      <c r="D771" s="324"/>
      <c r="E771" s="325"/>
    </row>
    <row r="772" spans="1:5">
      <c r="A772" s="322"/>
      <c r="B772" s="302"/>
      <c r="C772" s="323"/>
      <c r="D772" s="324"/>
      <c r="E772" s="325"/>
    </row>
    <row r="773" spans="1:5">
      <c r="A773" s="322"/>
      <c r="B773" s="302"/>
      <c r="C773" s="323"/>
      <c r="D773" s="324"/>
      <c r="E773" s="325"/>
    </row>
    <row r="774" spans="1:5">
      <c r="A774" s="322"/>
      <c r="B774" s="302"/>
      <c r="C774" s="323"/>
      <c r="D774" s="324"/>
      <c r="E774" s="325"/>
    </row>
    <row r="775" spans="1:5">
      <c r="A775" s="322"/>
      <c r="B775" s="302"/>
      <c r="C775" s="323"/>
      <c r="D775" s="324"/>
      <c r="E775" s="325"/>
    </row>
    <row r="776" spans="1:5">
      <c r="A776" s="322"/>
      <c r="B776" s="302"/>
      <c r="C776" s="323"/>
      <c r="D776" s="324"/>
      <c r="E776" s="325"/>
    </row>
    <row r="777" spans="1:5">
      <c r="A777" s="322"/>
      <c r="B777" s="302"/>
      <c r="C777" s="323"/>
      <c r="D777" s="324"/>
      <c r="E777" s="325"/>
    </row>
    <row r="778" spans="1:5">
      <c r="A778" s="322"/>
      <c r="B778" s="302"/>
      <c r="C778" s="323"/>
      <c r="D778" s="324"/>
      <c r="E778" s="325"/>
    </row>
    <row r="779" spans="1:5">
      <c r="A779" s="322"/>
      <c r="B779" s="302"/>
      <c r="C779" s="323"/>
      <c r="D779" s="324"/>
      <c r="E779" s="325"/>
    </row>
    <row r="780" spans="1:5">
      <c r="A780" s="322"/>
      <c r="B780" s="302"/>
      <c r="C780" s="323"/>
      <c r="D780" s="324"/>
      <c r="E780" s="325"/>
    </row>
    <row r="781" spans="1:5">
      <c r="A781" s="322"/>
      <c r="B781" s="302"/>
      <c r="C781" s="323"/>
      <c r="D781" s="324"/>
      <c r="E781" s="325"/>
    </row>
    <row r="782" spans="1:5">
      <c r="A782" s="322"/>
      <c r="B782" s="302"/>
      <c r="C782" s="323"/>
      <c r="D782" s="324"/>
      <c r="E782" s="325"/>
    </row>
    <row r="783" spans="1:5">
      <c r="A783" s="322"/>
      <c r="B783" s="302"/>
      <c r="C783" s="323"/>
      <c r="D783" s="324"/>
      <c r="E783" s="325"/>
    </row>
    <row r="784" spans="1:5">
      <c r="A784" s="322"/>
      <c r="B784" s="302"/>
      <c r="C784" s="323"/>
      <c r="D784" s="324"/>
      <c r="E784" s="325"/>
    </row>
    <row r="785" spans="1:5">
      <c r="A785" s="322"/>
      <c r="B785" s="302"/>
      <c r="C785" s="323"/>
      <c r="D785" s="324"/>
      <c r="E785" s="325"/>
    </row>
    <row r="786" spans="1:5">
      <c r="A786" s="322"/>
      <c r="B786" s="302"/>
      <c r="C786" s="323"/>
      <c r="D786" s="324"/>
      <c r="E786" s="325"/>
    </row>
    <row r="787" spans="1:5">
      <c r="A787" s="322"/>
      <c r="B787" s="302"/>
      <c r="C787" s="323"/>
      <c r="D787" s="324"/>
      <c r="E787" s="325"/>
    </row>
    <row r="788" spans="1:5">
      <c r="A788" s="322"/>
      <c r="B788" s="302"/>
      <c r="C788" s="323"/>
      <c r="D788" s="324"/>
      <c r="E788" s="325"/>
    </row>
    <row r="789" spans="1:5">
      <c r="A789" s="322"/>
      <c r="B789" s="302"/>
      <c r="C789" s="323"/>
      <c r="D789" s="324"/>
      <c r="E789" s="325"/>
    </row>
    <row r="790" spans="1:5">
      <c r="A790" s="322"/>
      <c r="B790" s="302"/>
      <c r="C790" s="323"/>
      <c r="D790" s="324"/>
      <c r="E790" s="325"/>
    </row>
    <row r="791" spans="1:5">
      <c r="A791" s="322"/>
      <c r="B791" s="302"/>
      <c r="C791" s="323"/>
      <c r="D791" s="324"/>
      <c r="E791" s="325"/>
    </row>
    <row r="792" spans="1:5">
      <c r="A792" s="322"/>
      <c r="B792" s="302"/>
      <c r="C792" s="323"/>
      <c r="D792" s="324"/>
      <c r="E792" s="325"/>
    </row>
    <row r="793" spans="1:5">
      <c r="A793" s="322"/>
      <c r="B793" s="302"/>
      <c r="C793" s="323"/>
      <c r="D793" s="324"/>
      <c r="E793" s="325"/>
    </row>
    <row r="794" spans="1:5">
      <c r="A794" s="322"/>
      <c r="B794" s="302"/>
      <c r="C794" s="323"/>
      <c r="D794" s="324"/>
      <c r="E794" s="325"/>
    </row>
    <row r="795" spans="1:5">
      <c r="A795" s="322"/>
      <c r="B795" s="302"/>
      <c r="C795" s="323"/>
      <c r="D795" s="324"/>
      <c r="E795" s="325"/>
    </row>
    <row r="796" spans="1:5">
      <c r="A796" s="322"/>
      <c r="B796" s="302"/>
      <c r="C796" s="323"/>
      <c r="D796" s="324"/>
      <c r="E796" s="325"/>
    </row>
    <row r="797" spans="1:5">
      <c r="A797" s="322"/>
      <c r="B797" s="302"/>
      <c r="C797" s="323"/>
      <c r="D797" s="324"/>
      <c r="E797" s="325"/>
    </row>
    <row r="798" spans="1:5">
      <c r="A798" s="322"/>
      <c r="B798" s="302"/>
      <c r="C798" s="323"/>
      <c r="D798" s="324"/>
      <c r="E798" s="325"/>
    </row>
    <row r="799" spans="1:5">
      <c r="A799" s="322"/>
      <c r="B799" s="302"/>
      <c r="C799" s="323"/>
      <c r="D799" s="324"/>
      <c r="E799" s="325"/>
    </row>
    <row r="800" spans="1:5">
      <c r="A800" s="322"/>
      <c r="B800" s="302"/>
      <c r="C800" s="323"/>
      <c r="D800" s="324"/>
      <c r="E800" s="325"/>
    </row>
    <row r="801" spans="1:5">
      <c r="A801" s="322"/>
      <c r="B801" s="302"/>
      <c r="C801" s="323"/>
      <c r="D801" s="324"/>
      <c r="E801" s="325"/>
    </row>
    <row r="802" spans="1:5">
      <c r="A802" s="322"/>
      <c r="B802" s="302"/>
      <c r="C802" s="323"/>
      <c r="D802" s="324"/>
      <c r="E802" s="325"/>
    </row>
    <row r="803" spans="1:5">
      <c r="A803" s="322"/>
      <c r="B803" s="302"/>
      <c r="C803" s="323"/>
      <c r="D803" s="324"/>
      <c r="E803" s="325"/>
    </row>
    <row r="804" spans="1:5">
      <c r="A804" s="322"/>
      <c r="B804" s="302"/>
      <c r="C804" s="323"/>
      <c r="D804" s="324"/>
      <c r="E804" s="325"/>
    </row>
    <row r="805" spans="1:5">
      <c r="A805" s="322"/>
      <c r="B805" s="302"/>
      <c r="C805" s="323"/>
      <c r="D805" s="324"/>
      <c r="E805" s="325"/>
    </row>
    <row r="806" spans="1:5">
      <c r="A806" s="322"/>
      <c r="B806" s="302"/>
      <c r="C806" s="323"/>
      <c r="D806" s="324"/>
      <c r="E806" s="325"/>
    </row>
    <row r="807" spans="1:5">
      <c r="A807" s="322"/>
      <c r="B807" s="302"/>
      <c r="C807" s="323"/>
      <c r="D807" s="324"/>
      <c r="E807" s="325"/>
    </row>
    <row r="808" spans="1:5">
      <c r="A808" s="322"/>
      <c r="B808" s="302"/>
      <c r="C808" s="323"/>
      <c r="D808" s="324"/>
      <c r="E808" s="325"/>
    </row>
    <row r="809" spans="1:5">
      <c r="A809" s="322"/>
      <c r="B809" s="302"/>
      <c r="C809" s="323"/>
      <c r="D809" s="324"/>
      <c r="E809" s="325"/>
    </row>
    <row r="810" spans="1:5">
      <c r="A810" s="322"/>
      <c r="B810" s="302"/>
      <c r="C810" s="323"/>
      <c r="D810" s="324"/>
      <c r="E810" s="325"/>
    </row>
    <row r="811" spans="1:5">
      <c r="A811" s="322"/>
      <c r="B811" s="302"/>
      <c r="C811" s="323"/>
      <c r="D811" s="324"/>
      <c r="E811" s="325"/>
    </row>
    <row r="812" spans="1:5">
      <c r="A812" s="322"/>
      <c r="B812" s="302"/>
      <c r="C812" s="323"/>
      <c r="D812" s="324"/>
      <c r="E812" s="325"/>
    </row>
    <row r="813" spans="1:5">
      <c r="A813" s="322"/>
      <c r="B813" s="302"/>
      <c r="C813" s="323"/>
      <c r="D813" s="324"/>
      <c r="E813" s="325"/>
    </row>
    <row r="814" spans="1:5">
      <c r="A814" s="322"/>
      <c r="B814" s="302"/>
      <c r="C814" s="323"/>
      <c r="D814" s="324"/>
      <c r="E814" s="325"/>
    </row>
    <row r="815" spans="1:5">
      <c r="A815" s="322"/>
      <c r="B815" s="302"/>
      <c r="C815" s="323"/>
      <c r="D815" s="324"/>
      <c r="E815" s="325"/>
    </row>
    <row r="816" spans="1:5">
      <c r="A816" s="322"/>
      <c r="B816" s="302"/>
      <c r="C816" s="323"/>
      <c r="D816" s="324"/>
      <c r="E816" s="325"/>
    </row>
    <row r="817" spans="1:5">
      <c r="A817" s="322"/>
      <c r="B817" s="302"/>
      <c r="C817" s="323"/>
      <c r="D817" s="324"/>
      <c r="E817" s="325"/>
    </row>
    <row r="818" spans="1:5">
      <c r="A818" s="322"/>
      <c r="B818" s="302"/>
      <c r="C818" s="323"/>
      <c r="D818" s="324"/>
      <c r="E818" s="325"/>
    </row>
    <row r="819" spans="1:5">
      <c r="A819" s="322"/>
      <c r="B819" s="302"/>
      <c r="C819" s="323"/>
      <c r="D819" s="324"/>
      <c r="E819" s="325"/>
    </row>
    <row r="820" spans="1:5">
      <c r="A820" s="322"/>
      <c r="B820" s="302"/>
      <c r="C820" s="323"/>
      <c r="D820" s="324"/>
      <c r="E820" s="325"/>
    </row>
    <row r="821" spans="1:5">
      <c r="A821" s="322"/>
      <c r="B821" s="302"/>
      <c r="C821" s="323"/>
      <c r="D821" s="324"/>
      <c r="E821" s="325"/>
    </row>
    <row r="822" spans="1:5">
      <c r="A822" s="322"/>
      <c r="B822" s="302"/>
      <c r="C822" s="323"/>
      <c r="D822" s="324"/>
      <c r="E822" s="325"/>
    </row>
    <row r="823" spans="1:5">
      <c r="A823" s="322"/>
      <c r="B823" s="302"/>
      <c r="C823" s="323"/>
      <c r="D823" s="324"/>
      <c r="E823" s="325"/>
    </row>
    <row r="824" spans="1:5">
      <c r="A824" s="322"/>
      <c r="B824" s="302"/>
      <c r="C824" s="323"/>
      <c r="D824" s="324"/>
      <c r="E824" s="325"/>
    </row>
    <row r="825" spans="1:5">
      <c r="A825" s="322"/>
      <c r="B825" s="302"/>
      <c r="C825" s="323"/>
      <c r="D825" s="324"/>
      <c r="E825" s="325"/>
    </row>
    <row r="826" spans="1:5">
      <c r="A826" s="322"/>
      <c r="B826" s="302"/>
      <c r="C826" s="323"/>
      <c r="D826" s="324"/>
      <c r="E826" s="325"/>
    </row>
    <row r="827" spans="1:5">
      <c r="A827" s="322"/>
      <c r="B827" s="302"/>
      <c r="C827" s="323"/>
      <c r="D827" s="324"/>
      <c r="E827" s="325"/>
    </row>
    <row r="828" spans="1:5">
      <c r="A828" s="322"/>
      <c r="B828" s="302"/>
      <c r="C828" s="323"/>
      <c r="D828" s="324"/>
      <c r="E828" s="325"/>
    </row>
    <row r="829" spans="1:5">
      <c r="A829" s="322"/>
      <c r="B829" s="302"/>
      <c r="C829" s="323"/>
      <c r="D829" s="324"/>
      <c r="E829" s="325"/>
    </row>
    <row r="830" spans="1:5">
      <c r="A830" s="322"/>
      <c r="B830" s="302"/>
      <c r="C830" s="323"/>
      <c r="D830" s="324"/>
      <c r="E830" s="325"/>
    </row>
    <row r="831" spans="1:5">
      <c r="A831" s="322"/>
      <c r="B831" s="302"/>
      <c r="C831" s="323"/>
      <c r="D831" s="324"/>
      <c r="E831" s="325"/>
    </row>
    <row r="832" spans="1:5">
      <c r="A832" s="322"/>
      <c r="B832" s="302"/>
      <c r="C832" s="323"/>
      <c r="D832" s="324"/>
      <c r="E832" s="325"/>
    </row>
    <row r="833" spans="1:5">
      <c r="A833" s="322"/>
      <c r="B833" s="302"/>
      <c r="C833" s="323"/>
      <c r="D833" s="324"/>
      <c r="E833" s="325"/>
    </row>
    <row r="834" spans="1:5">
      <c r="A834" s="322"/>
      <c r="B834" s="302"/>
      <c r="C834" s="323"/>
      <c r="D834" s="324"/>
      <c r="E834" s="325"/>
    </row>
    <row r="835" spans="1:5">
      <c r="A835" s="322"/>
      <c r="B835" s="302"/>
      <c r="C835" s="323"/>
      <c r="D835" s="324"/>
      <c r="E835" s="325"/>
    </row>
    <row r="836" spans="1:5">
      <c r="A836" s="322"/>
      <c r="B836" s="302"/>
      <c r="C836" s="323"/>
      <c r="D836" s="324"/>
      <c r="E836" s="325"/>
    </row>
    <row r="837" spans="1:5">
      <c r="A837" s="322"/>
      <c r="B837" s="302"/>
      <c r="C837" s="323"/>
      <c r="D837" s="324"/>
      <c r="E837" s="325"/>
    </row>
    <row r="838" spans="1:5">
      <c r="A838" s="322"/>
      <c r="B838" s="302"/>
      <c r="C838" s="323"/>
      <c r="D838" s="324"/>
      <c r="E838" s="325"/>
    </row>
    <row r="839" spans="1:5">
      <c r="A839" s="322"/>
      <c r="B839" s="302"/>
      <c r="C839" s="323"/>
      <c r="D839" s="324"/>
      <c r="E839" s="325"/>
    </row>
    <row r="840" spans="1:5">
      <c r="A840" s="322"/>
      <c r="B840" s="302"/>
      <c r="C840" s="323"/>
      <c r="D840" s="324"/>
      <c r="E840" s="325"/>
    </row>
    <row r="841" spans="1:5">
      <c r="A841" s="322"/>
      <c r="B841" s="302"/>
      <c r="C841" s="323"/>
      <c r="D841" s="324"/>
      <c r="E841" s="325"/>
    </row>
    <row r="842" spans="1:5">
      <c r="A842" s="322"/>
      <c r="B842" s="302"/>
      <c r="C842" s="323"/>
      <c r="D842" s="324"/>
      <c r="E842" s="325"/>
    </row>
    <row r="843" spans="1:5">
      <c r="A843" s="322"/>
      <c r="B843" s="302"/>
      <c r="C843" s="323"/>
      <c r="D843" s="324"/>
      <c r="E843" s="325"/>
    </row>
    <row r="844" spans="1:5">
      <c r="A844" s="322"/>
      <c r="B844" s="302"/>
      <c r="C844" s="323"/>
      <c r="D844" s="324"/>
      <c r="E844" s="325"/>
    </row>
    <row r="845" spans="1:5">
      <c r="A845" s="322"/>
      <c r="B845" s="302"/>
      <c r="C845" s="323"/>
      <c r="D845" s="324"/>
      <c r="E845" s="325"/>
    </row>
    <row r="846" spans="1:5">
      <c r="A846" s="322"/>
      <c r="B846" s="302"/>
      <c r="C846" s="323"/>
      <c r="D846" s="324"/>
      <c r="E846" s="325"/>
    </row>
    <row r="847" spans="1:5">
      <c r="A847" s="322"/>
      <c r="B847" s="302"/>
      <c r="C847" s="323"/>
      <c r="D847" s="324"/>
      <c r="E847" s="325"/>
    </row>
    <row r="848" spans="1:5">
      <c r="A848" s="322"/>
      <c r="B848" s="302"/>
      <c r="C848" s="323"/>
      <c r="D848" s="324"/>
      <c r="E848" s="325"/>
    </row>
    <row r="849" spans="1:5">
      <c r="A849" s="322"/>
      <c r="B849" s="302"/>
      <c r="C849" s="323"/>
      <c r="D849" s="324"/>
      <c r="E849" s="325"/>
    </row>
    <row r="850" spans="1:5">
      <c r="A850" s="322"/>
      <c r="B850" s="302"/>
      <c r="C850" s="323"/>
      <c r="D850" s="324"/>
      <c r="E850" s="325"/>
    </row>
    <row r="851" spans="1:5">
      <c r="A851" s="322"/>
      <c r="B851" s="302"/>
      <c r="C851" s="323"/>
      <c r="D851" s="324"/>
      <c r="E851" s="325"/>
    </row>
    <row r="852" spans="1:5">
      <c r="A852" s="322"/>
      <c r="B852" s="302"/>
      <c r="C852" s="323"/>
      <c r="D852" s="324"/>
      <c r="E852" s="325"/>
    </row>
    <row r="853" spans="1:5">
      <c r="A853" s="322"/>
      <c r="B853" s="302"/>
      <c r="C853" s="323"/>
      <c r="D853" s="324"/>
      <c r="E853" s="325"/>
    </row>
    <row r="854" spans="1:5">
      <c r="A854" s="322"/>
      <c r="B854" s="302"/>
      <c r="C854" s="323"/>
      <c r="D854" s="324"/>
      <c r="E854" s="325"/>
    </row>
    <row r="855" spans="1:5">
      <c r="A855" s="322"/>
      <c r="B855" s="302"/>
      <c r="C855" s="323"/>
      <c r="D855" s="324"/>
      <c r="E855" s="325"/>
    </row>
    <row r="856" spans="1:5">
      <c r="A856" s="322"/>
      <c r="B856" s="302"/>
      <c r="C856" s="323"/>
      <c r="D856" s="324"/>
      <c r="E856" s="325"/>
    </row>
    <row r="857" spans="1:5">
      <c r="A857" s="322"/>
      <c r="B857" s="302"/>
      <c r="C857" s="323"/>
      <c r="D857" s="324"/>
      <c r="E857" s="325"/>
    </row>
    <row r="858" spans="1:5">
      <c r="A858" s="322"/>
      <c r="B858" s="302"/>
      <c r="C858" s="323"/>
      <c r="D858" s="324"/>
      <c r="E858" s="325"/>
    </row>
    <row r="859" spans="1:5">
      <c r="A859" s="322"/>
      <c r="B859" s="302"/>
      <c r="C859" s="323"/>
      <c r="D859" s="324"/>
      <c r="E859" s="325"/>
    </row>
    <row r="860" spans="1:5">
      <c r="A860" s="322"/>
      <c r="B860" s="302"/>
      <c r="C860" s="323"/>
      <c r="D860" s="324"/>
      <c r="E860" s="325"/>
    </row>
    <row r="861" spans="1:5">
      <c r="A861" s="322"/>
      <c r="B861" s="302"/>
      <c r="C861" s="323"/>
      <c r="D861" s="324"/>
      <c r="E861" s="325"/>
    </row>
    <row r="862" spans="1:5">
      <c r="A862" s="322"/>
      <c r="B862" s="302"/>
      <c r="C862" s="323"/>
      <c r="D862" s="324"/>
      <c r="E862" s="325"/>
    </row>
    <row r="863" spans="1:5">
      <c r="A863" s="322"/>
      <c r="B863" s="302"/>
      <c r="C863" s="323"/>
      <c r="D863" s="324"/>
      <c r="E863" s="325"/>
    </row>
    <row r="864" spans="1:5">
      <c r="A864" s="322"/>
      <c r="B864" s="302"/>
      <c r="C864" s="323"/>
      <c r="D864" s="324"/>
      <c r="E864" s="325"/>
    </row>
    <row r="865" spans="1:5">
      <c r="A865" s="322"/>
      <c r="B865" s="302"/>
      <c r="C865" s="323"/>
      <c r="D865" s="324"/>
      <c r="E865" s="325"/>
    </row>
    <row r="866" spans="1:5">
      <c r="A866" s="322"/>
      <c r="B866" s="302"/>
      <c r="C866" s="323"/>
      <c r="D866" s="324"/>
      <c r="E866" s="325"/>
    </row>
    <row r="867" spans="1:5">
      <c r="A867" s="322"/>
      <c r="B867" s="302"/>
      <c r="C867" s="323"/>
      <c r="D867" s="324"/>
      <c r="E867" s="325"/>
    </row>
    <row r="868" spans="1:5">
      <c r="A868" s="322"/>
      <c r="B868" s="302"/>
      <c r="C868" s="323"/>
      <c r="D868" s="324"/>
      <c r="E868" s="325"/>
    </row>
    <row r="869" spans="1:5">
      <c r="A869" s="322"/>
      <c r="B869" s="302"/>
      <c r="C869" s="323"/>
      <c r="D869" s="324"/>
      <c r="E869" s="325"/>
    </row>
    <row r="870" spans="1:5">
      <c r="A870" s="322"/>
      <c r="B870" s="302"/>
      <c r="C870" s="323"/>
      <c r="D870" s="324"/>
      <c r="E870" s="325"/>
    </row>
    <row r="871" spans="1:5">
      <c r="A871" s="322"/>
      <c r="B871" s="302"/>
      <c r="C871" s="323"/>
      <c r="D871" s="324"/>
      <c r="E871" s="325"/>
    </row>
    <row r="872" spans="1:5">
      <c r="A872" s="322"/>
      <c r="B872" s="302"/>
      <c r="C872" s="323"/>
      <c r="D872" s="324"/>
      <c r="E872" s="325"/>
    </row>
    <row r="873" spans="1:5">
      <c r="A873" s="322"/>
      <c r="B873" s="302"/>
      <c r="C873" s="323"/>
      <c r="D873" s="324"/>
      <c r="E873" s="325"/>
    </row>
    <row r="874" spans="1:5">
      <c r="A874" s="322"/>
      <c r="B874" s="302"/>
      <c r="C874" s="323"/>
      <c r="D874" s="324"/>
      <c r="E874" s="325"/>
    </row>
    <row r="875" spans="1:5">
      <c r="A875" s="322"/>
      <c r="B875" s="302"/>
      <c r="C875" s="323"/>
      <c r="D875" s="324"/>
      <c r="E875" s="325"/>
    </row>
    <row r="876" spans="1:5">
      <c r="A876" s="322"/>
      <c r="B876" s="302"/>
      <c r="C876" s="323"/>
      <c r="D876" s="324"/>
      <c r="E876" s="325"/>
    </row>
    <row r="877" spans="1:5">
      <c r="A877" s="322"/>
      <c r="B877" s="302"/>
      <c r="C877" s="323"/>
      <c r="D877" s="324"/>
      <c r="E877" s="325"/>
    </row>
    <row r="878" spans="1:5">
      <c r="A878" s="322"/>
      <c r="B878" s="302"/>
      <c r="C878" s="323"/>
      <c r="D878" s="324"/>
      <c r="E878" s="325"/>
    </row>
    <row r="879" spans="1:5">
      <c r="A879" s="322"/>
      <c r="B879" s="302"/>
      <c r="C879" s="323"/>
      <c r="D879" s="324"/>
      <c r="E879" s="325"/>
    </row>
    <row r="880" spans="1:5">
      <c r="A880" s="322"/>
      <c r="B880" s="302"/>
      <c r="C880" s="323"/>
      <c r="D880" s="324"/>
      <c r="E880" s="325"/>
    </row>
    <row r="881" spans="1:5">
      <c r="A881" s="322"/>
      <c r="B881" s="302"/>
      <c r="C881" s="323"/>
      <c r="D881" s="324"/>
      <c r="E881" s="325"/>
    </row>
    <row r="882" spans="1:5">
      <c r="A882" s="322"/>
      <c r="B882" s="302"/>
      <c r="C882" s="323"/>
      <c r="D882" s="324"/>
      <c r="E882" s="325"/>
    </row>
    <row r="883" spans="1:5">
      <c r="A883" s="322"/>
      <c r="B883" s="302"/>
      <c r="C883" s="323"/>
      <c r="D883" s="324"/>
      <c r="E883" s="325"/>
    </row>
    <row r="884" spans="1:5">
      <c r="A884" s="322"/>
      <c r="B884" s="302"/>
      <c r="C884" s="323"/>
      <c r="D884" s="324"/>
      <c r="E884" s="325"/>
    </row>
    <row r="885" spans="1:5">
      <c r="A885" s="322"/>
      <c r="B885" s="302"/>
      <c r="C885" s="323"/>
      <c r="D885" s="324"/>
      <c r="E885" s="325"/>
    </row>
    <row r="886" spans="1:5">
      <c r="A886" s="322"/>
      <c r="B886" s="302"/>
      <c r="C886" s="323"/>
      <c r="D886" s="324"/>
      <c r="E886" s="325"/>
    </row>
    <row r="887" spans="1:5">
      <c r="A887" s="322"/>
      <c r="B887" s="302"/>
      <c r="C887" s="323"/>
      <c r="D887" s="324"/>
      <c r="E887" s="325"/>
    </row>
    <row r="888" spans="1:5">
      <c r="A888" s="322"/>
      <c r="B888" s="302"/>
      <c r="C888" s="323"/>
      <c r="D888" s="324"/>
      <c r="E888" s="325"/>
    </row>
    <row r="889" spans="1:5">
      <c r="A889" s="322"/>
      <c r="B889" s="302"/>
      <c r="C889" s="323"/>
      <c r="D889" s="324"/>
      <c r="E889" s="325"/>
    </row>
    <row r="890" spans="1:5">
      <c r="A890" s="322"/>
      <c r="B890" s="302"/>
      <c r="C890" s="323"/>
      <c r="D890" s="324"/>
      <c r="E890" s="325"/>
    </row>
    <row r="891" spans="1:5">
      <c r="A891" s="322"/>
      <c r="B891" s="302"/>
      <c r="C891" s="323"/>
      <c r="D891" s="324"/>
      <c r="E891" s="325"/>
    </row>
    <row r="892" spans="1:5">
      <c r="A892" s="322"/>
      <c r="B892" s="302"/>
      <c r="C892" s="323"/>
      <c r="D892" s="324"/>
      <c r="E892" s="325"/>
    </row>
    <row r="893" spans="1:5">
      <c r="A893" s="322"/>
      <c r="B893" s="302"/>
      <c r="C893" s="323"/>
      <c r="D893" s="324"/>
      <c r="E893" s="325"/>
    </row>
    <row r="894" spans="1:5">
      <c r="A894" s="322"/>
      <c r="B894" s="302"/>
      <c r="C894" s="323"/>
      <c r="D894" s="324"/>
      <c r="E894" s="325"/>
    </row>
    <row r="895" spans="1:5">
      <c r="A895" s="322"/>
      <c r="B895" s="302"/>
      <c r="C895" s="323"/>
      <c r="D895" s="324"/>
      <c r="E895" s="325"/>
    </row>
    <row r="896" spans="1:5">
      <c r="A896" s="322"/>
      <c r="B896" s="302"/>
      <c r="C896" s="323"/>
      <c r="D896" s="324"/>
      <c r="E896" s="325"/>
    </row>
    <row r="897" spans="1:5">
      <c r="A897" s="322"/>
      <c r="B897" s="302"/>
      <c r="C897" s="323"/>
      <c r="D897" s="324"/>
      <c r="E897" s="325"/>
    </row>
    <row r="898" spans="1:5">
      <c r="A898" s="322"/>
      <c r="B898" s="302"/>
      <c r="C898" s="323"/>
      <c r="D898" s="324"/>
      <c r="E898" s="325"/>
    </row>
    <row r="899" spans="1:5">
      <c r="A899" s="322"/>
      <c r="B899" s="302"/>
      <c r="C899" s="323"/>
      <c r="D899" s="324"/>
      <c r="E899" s="325"/>
    </row>
    <row r="900" spans="1:5">
      <c r="A900" s="322"/>
      <c r="B900" s="302"/>
      <c r="C900" s="323"/>
      <c r="D900" s="324"/>
      <c r="E900" s="325"/>
    </row>
    <row r="901" spans="1:5">
      <c r="A901" s="322"/>
      <c r="B901" s="302"/>
      <c r="C901" s="323"/>
      <c r="D901" s="324"/>
      <c r="E901" s="325"/>
    </row>
    <row r="902" spans="1:5">
      <c r="A902" s="322"/>
      <c r="B902" s="302"/>
      <c r="C902" s="323"/>
      <c r="D902" s="324"/>
      <c r="E902" s="325"/>
    </row>
    <row r="903" spans="1:5">
      <c r="A903" s="322"/>
      <c r="B903" s="302"/>
      <c r="C903" s="323"/>
      <c r="D903" s="324"/>
      <c r="E903" s="325"/>
    </row>
    <row r="904" spans="1:5">
      <c r="A904" s="322"/>
      <c r="B904" s="302"/>
      <c r="C904" s="323"/>
      <c r="D904" s="324"/>
      <c r="E904" s="325"/>
    </row>
    <row r="905" spans="1:5">
      <c r="A905" s="322"/>
      <c r="B905" s="302"/>
      <c r="C905" s="323"/>
      <c r="D905" s="324"/>
      <c r="E905" s="325"/>
    </row>
    <row r="906" spans="1:5">
      <c r="A906" s="322"/>
      <c r="B906" s="302"/>
      <c r="C906" s="323"/>
      <c r="D906" s="324"/>
      <c r="E906" s="325"/>
    </row>
    <row r="907" spans="1:5">
      <c r="A907" s="322"/>
      <c r="B907" s="302"/>
      <c r="C907" s="323"/>
      <c r="D907" s="324"/>
      <c r="E907" s="325"/>
    </row>
    <row r="908" spans="1:5">
      <c r="A908" s="322"/>
      <c r="B908" s="302"/>
      <c r="C908" s="323"/>
      <c r="D908" s="324"/>
      <c r="E908" s="325"/>
    </row>
    <row r="909" spans="1:5">
      <c r="A909" s="322"/>
      <c r="B909" s="302"/>
      <c r="C909" s="323"/>
      <c r="D909" s="324"/>
      <c r="E909" s="325"/>
    </row>
    <row r="910" spans="1:5">
      <c r="A910" s="322"/>
      <c r="B910" s="302"/>
      <c r="C910" s="323"/>
      <c r="D910" s="324"/>
      <c r="E910" s="325"/>
    </row>
    <row r="911" spans="1:5">
      <c r="A911" s="322"/>
      <c r="B911" s="302"/>
      <c r="C911" s="323"/>
      <c r="D911" s="324"/>
      <c r="E911" s="325"/>
    </row>
    <row r="912" spans="1:5">
      <c r="A912" s="322"/>
      <c r="B912" s="302"/>
      <c r="C912" s="323"/>
      <c r="D912" s="324"/>
      <c r="E912" s="325"/>
    </row>
    <row r="913" spans="1:5">
      <c r="A913" s="322"/>
      <c r="B913" s="302"/>
      <c r="C913" s="323"/>
      <c r="D913" s="324"/>
      <c r="E913" s="325"/>
    </row>
    <row r="914" spans="1:5">
      <c r="A914" s="322"/>
      <c r="B914" s="302"/>
      <c r="C914" s="323"/>
      <c r="D914" s="324"/>
      <c r="E914" s="325"/>
    </row>
    <row r="915" spans="1:5">
      <c r="A915" s="322"/>
      <c r="B915" s="302"/>
      <c r="C915" s="323"/>
      <c r="D915" s="324"/>
      <c r="E915" s="325"/>
    </row>
    <row r="916" spans="1:5">
      <c r="A916" s="322"/>
      <c r="B916" s="302"/>
      <c r="C916" s="323"/>
      <c r="D916" s="324"/>
      <c r="E916" s="325"/>
    </row>
    <row r="917" spans="1:5">
      <c r="A917" s="322"/>
      <c r="B917" s="302"/>
      <c r="C917" s="323"/>
      <c r="D917" s="324"/>
      <c r="E917" s="325"/>
    </row>
    <row r="918" spans="1:5">
      <c r="A918" s="322"/>
      <c r="B918" s="302"/>
      <c r="C918" s="323"/>
      <c r="D918" s="324"/>
      <c r="E918" s="325"/>
    </row>
    <row r="919" spans="1:5">
      <c r="A919" s="322"/>
      <c r="B919" s="302"/>
      <c r="C919" s="323"/>
      <c r="D919" s="324"/>
      <c r="E919" s="325"/>
    </row>
    <row r="920" spans="1:5">
      <c r="A920" s="322"/>
      <c r="B920" s="302"/>
      <c r="C920" s="323"/>
      <c r="D920" s="324"/>
      <c r="E920" s="325"/>
    </row>
    <row r="921" spans="1:5">
      <c r="A921" s="322"/>
      <c r="B921" s="302"/>
      <c r="C921" s="323"/>
      <c r="D921" s="324"/>
      <c r="E921" s="325"/>
    </row>
    <row r="922" spans="1:5">
      <c r="A922" s="322"/>
      <c r="B922" s="302"/>
      <c r="C922" s="323"/>
      <c r="D922" s="324"/>
      <c r="E922" s="325"/>
    </row>
    <row r="923" spans="1:5">
      <c r="A923" s="322"/>
      <c r="B923" s="302"/>
      <c r="C923" s="323"/>
      <c r="D923" s="324"/>
      <c r="E923" s="325"/>
    </row>
    <row r="924" spans="1:5">
      <c r="A924" s="322"/>
      <c r="B924" s="302"/>
      <c r="C924" s="323"/>
      <c r="D924" s="324"/>
      <c r="E924" s="325"/>
    </row>
    <row r="925" spans="1:5">
      <c r="A925" s="322"/>
      <c r="B925" s="302"/>
      <c r="C925" s="323"/>
      <c r="D925" s="324"/>
      <c r="E925" s="325"/>
    </row>
    <row r="926" spans="1:5">
      <c r="A926" s="322"/>
      <c r="B926" s="302"/>
      <c r="C926" s="323"/>
      <c r="D926" s="324"/>
      <c r="E926" s="325"/>
    </row>
    <row r="927" spans="1:5">
      <c r="A927" s="322"/>
      <c r="B927" s="302"/>
      <c r="C927" s="323"/>
      <c r="D927" s="324"/>
      <c r="E927" s="325"/>
    </row>
    <row r="928" spans="1:5">
      <c r="A928" s="322"/>
      <c r="B928" s="302"/>
      <c r="C928" s="323"/>
      <c r="D928" s="324"/>
      <c r="E928" s="325"/>
    </row>
    <row r="929" spans="1:5">
      <c r="A929" s="322"/>
      <c r="B929" s="302"/>
      <c r="C929" s="323"/>
      <c r="D929" s="324"/>
      <c r="E929" s="325"/>
    </row>
    <row r="930" spans="1:5">
      <c r="A930" s="322"/>
      <c r="B930" s="302"/>
      <c r="C930" s="323"/>
      <c r="D930" s="324"/>
      <c r="E930" s="325"/>
    </row>
    <row r="931" spans="1:5">
      <c r="A931" s="322"/>
      <c r="B931" s="302"/>
      <c r="C931" s="323"/>
      <c r="D931" s="324"/>
      <c r="E931" s="325"/>
    </row>
    <row r="932" spans="1:5">
      <c r="A932" s="322"/>
      <c r="B932" s="302"/>
      <c r="C932" s="323"/>
      <c r="D932" s="324"/>
      <c r="E932" s="325"/>
    </row>
    <row r="933" spans="1:5">
      <c r="A933" s="322"/>
      <c r="B933" s="302"/>
      <c r="C933" s="323"/>
      <c r="D933" s="324"/>
      <c r="E933" s="325"/>
    </row>
    <row r="934" spans="1:5">
      <c r="A934" s="322"/>
      <c r="B934" s="302"/>
      <c r="C934" s="323"/>
      <c r="D934" s="324"/>
      <c r="E934" s="325"/>
    </row>
    <row r="935" spans="1:5">
      <c r="A935" s="322"/>
      <c r="B935" s="302"/>
      <c r="C935" s="323"/>
      <c r="D935" s="324"/>
      <c r="E935" s="325"/>
    </row>
    <row r="936" spans="1:5">
      <c r="A936" s="322"/>
      <c r="B936" s="302"/>
      <c r="C936" s="323"/>
      <c r="D936" s="324"/>
      <c r="E936" s="325"/>
    </row>
    <row r="937" spans="1:5">
      <c r="A937" s="322"/>
      <c r="B937" s="302"/>
      <c r="C937" s="323"/>
      <c r="D937" s="324"/>
      <c r="E937" s="325"/>
    </row>
    <row r="938" spans="1:5">
      <c r="A938" s="322"/>
      <c r="B938" s="302"/>
      <c r="C938" s="323"/>
      <c r="D938" s="324"/>
      <c r="E938" s="325"/>
    </row>
    <row r="939" spans="1:5">
      <c r="A939" s="322"/>
      <c r="B939" s="302"/>
      <c r="C939" s="323"/>
      <c r="D939" s="324"/>
      <c r="E939" s="325"/>
    </row>
    <row r="940" spans="1:5">
      <c r="A940" s="322"/>
      <c r="B940" s="302"/>
      <c r="C940" s="323"/>
      <c r="D940" s="324"/>
      <c r="E940" s="325"/>
    </row>
    <row r="941" spans="1:5">
      <c r="A941" s="322"/>
      <c r="B941" s="302"/>
      <c r="C941" s="323"/>
      <c r="D941" s="324"/>
      <c r="E941" s="325"/>
    </row>
    <row r="942" spans="1:5">
      <c r="A942" s="322"/>
      <c r="B942" s="302"/>
      <c r="C942" s="323"/>
      <c r="D942" s="324"/>
      <c r="E942" s="325"/>
    </row>
    <row r="943" spans="1:5">
      <c r="A943" s="322"/>
      <c r="B943" s="302"/>
      <c r="C943" s="323"/>
      <c r="D943" s="324"/>
      <c r="E943" s="325"/>
    </row>
    <row r="944" spans="1:5">
      <c r="A944" s="322"/>
      <c r="B944" s="302"/>
      <c r="C944" s="323"/>
      <c r="D944" s="324"/>
      <c r="E944" s="325"/>
    </row>
    <row r="945" spans="1:5">
      <c r="A945" s="322"/>
      <c r="B945" s="302"/>
      <c r="C945" s="323"/>
      <c r="D945" s="324"/>
      <c r="E945" s="325"/>
    </row>
    <row r="946" spans="1:5">
      <c r="A946" s="322"/>
      <c r="B946" s="302"/>
      <c r="C946" s="323"/>
      <c r="D946" s="324"/>
      <c r="E946" s="325"/>
    </row>
    <row r="947" spans="1:5">
      <c r="A947" s="322"/>
      <c r="B947" s="302"/>
      <c r="C947" s="323"/>
      <c r="D947" s="324"/>
      <c r="E947" s="325"/>
    </row>
    <row r="948" spans="1:5">
      <c r="A948" s="322"/>
      <c r="B948" s="302"/>
      <c r="C948" s="323"/>
      <c r="D948" s="324"/>
      <c r="E948" s="325"/>
    </row>
    <row r="949" spans="1:5">
      <c r="A949" s="322"/>
      <c r="B949" s="302"/>
      <c r="C949" s="323"/>
      <c r="D949" s="324"/>
      <c r="E949" s="325"/>
    </row>
    <row r="950" spans="1:5">
      <c r="A950" s="322"/>
      <c r="B950" s="302"/>
      <c r="C950" s="323"/>
      <c r="D950" s="324"/>
      <c r="E950" s="325"/>
    </row>
    <row r="951" spans="1:5">
      <c r="A951" s="322"/>
      <c r="B951" s="302"/>
      <c r="C951" s="323"/>
      <c r="D951" s="324"/>
      <c r="E951" s="325"/>
    </row>
    <row r="952" spans="1:5">
      <c r="A952" s="322"/>
      <c r="B952" s="302"/>
      <c r="C952" s="323"/>
      <c r="D952" s="324"/>
      <c r="E952" s="325"/>
    </row>
    <row r="953" spans="1:5">
      <c r="A953" s="322"/>
      <c r="B953" s="302"/>
      <c r="C953" s="323"/>
      <c r="D953" s="324"/>
      <c r="E953" s="325"/>
    </row>
    <row r="954" spans="1:5">
      <c r="A954" s="322"/>
      <c r="B954" s="302"/>
      <c r="C954" s="323"/>
      <c r="D954" s="324"/>
      <c r="E954" s="325"/>
    </row>
    <row r="955" spans="1:5">
      <c r="A955" s="322"/>
      <c r="B955" s="302"/>
      <c r="C955" s="323"/>
      <c r="D955" s="324"/>
      <c r="E955" s="325"/>
    </row>
    <row r="956" spans="1:5">
      <c r="A956" s="322"/>
      <c r="B956" s="302"/>
      <c r="C956" s="323"/>
      <c r="D956" s="324"/>
      <c r="E956" s="325"/>
    </row>
    <row r="957" spans="1:5">
      <c r="A957" s="322"/>
      <c r="B957" s="302"/>
      <c r="C957" s="323"/>
      <c r="D957" s="324"/>
      <c r="E957" s="325"/>
    </row>
    <row r="958" spans="1:5">
      <c r="A958" s="322"/>
      <c r="B958" s="302"/>
      <c r="C958" s="323"/>
      <c r="D958" s="324"/>
      <c r="E958" s="325"/>
    </row>
    <row r="959" spans="1:5">
      <c r="A959" s="322"/>
      <c r="B959" s="302"/>
      <c r="C959" s="323"/>
      <c r="D959" s="324"/>
      <c r="E959" s="325"/>
    </row>
    <row r="960" spans="1:5">
      <c r="A960" s="322"/>
      <c r="B960" s="302"/>
      <c r="C960" s="323"/>
      <c r="D960" s="324"/>
      <c r="E960" s="325"/>
    </row>
    <row r="961" spans="1:5">
      <c r="A961" s="322"/>
      <c r="B961" s="302"/>
      <c r="C961" s="323"/>
      <c r="D961" s="324"/>
      <c r="E961" s="325"/>
    </row>
    <row r="962" spans="1:5">
      <c r="A962" s="322"/>
      <c r="B962" s="302"/>
      <c r="C962" s="323"/>
      <c r="D962" s="324"/>
      <c r="E962" s="325"/>
    </row>
    <row r="963" spans="1:5">
      <c r="A963" s="322"/>
      <c r="B963" s="302"/>
      <c r="C963" s="323"/>
      <c r="D963" s="324"/>
      <c r="E963" s="325"/>
    </row>
    <row r="964" spans="1:5">
      <c r="A964" s="322"/>
      <c r="B964" s="302"/>
      <c r="C964" s="323"/>
      <c r="D964" s="324"/>
      <c r="E964" s="325"/>
    </row>
    <row r="965" spans="1:5">
      <c r="A965" s="322"/>
      <c r="B965" s="302"/>
      <c r="C965" s="323"/>
      <c r="D965" s="324"/>
      <c r="E965" s="325"/>
    </row>
    <row r="966" spans="1:5">
      <c r="A966" s="322"/>
      <c r="B966" s="302"/>
      <c r="C966" s="323"/>
      <c r="D966" s="324"/>
      <c r="E966" s="325"/>
    </row>
    <row r="967" spans="1:5">
      <c r="A967" s="322"/>
      <c r="B967" s="302"/>
      <c r="C967" s="323"/>
      <c r="D967" s="324"/>
      <c r="E967" s="325"/>
    </row>
    <row r="968" spans="1:5">
      <c r="A968" s="322"/>
      <c r="B968" s="302"/>
      <c r="C968" s="323"/>
      <c r="D968" s="324"/>
      <c r="E968" s="325"/>
    </row>
    <row r="969" spans="1:5">
      <c r="A969" s="322"/>
      <c r="B969" s="302"/>
      <c r="C969" s="323"/>
      <c r="D969" s="324"/>
      <c r="E969" s="325"/>
    </row>
    <row r="970" spans="1:5">
      <c r="A970" s="322"/>
      <c r="B970" s="302"/>
      <c r="C970" s="323"/>
      <c r="D970" s="324"/>
      <c r="E970" s="325"/>
    </row>
    <row r="971" spans="1:5">
      <c r="A971" s="322"/>
      <c r="B971" s="302"/>
      <c r="C971" s="323"/>
      <c r="D971" s="324"/>
      <c r="E971" s="325"/>
    </row>
    <row r="972" spans="1:5">
      <c r="A972" s="322"/>
      <c r="B972" s="302"/>
      <c r="C972" s="323"/>
      <c r="D972" s="324"/>
      <c r="E972" s="325"/>
    </row>
    <row r="973" spans="1:5">
      <c r="A973" s="322"/>
      <c r="B973" s="302"/>
      <c r="C973" s="323"/>
      <c r="D973" s="324"/>
      <c r="E973" s="325"/>
    </row>
    <row r="974" spans="1:5">
      <c r="A974" s="322"/>
      <c r="B974" s="302"/>
      <c r="C974" s="323"/>
      <c r="D974" s="324"/>
      <c r="E974" s="325"/>
    </row>
    <row r="975" spans="1:5">
      <c r="A975" s="322"/>
      <c r="B975" s="302"/>
      <c r="C975" s="323"/>
      <c r="D975" s="324"/>
      <c r="E975" s="325"/>
    </row>
    <row r="976" spans="1:5">
      <c r="A976" s="322"/>
      <c r="B976" s="302"/>
      <c r="C976" s="323"/>
      <c r="D976" s="324"/>
      <c r="E976" s="325"/>
    </row>
    <row r="977" spans="1:5">
      <c r="A977" s="322"/>
      <c r="B977" s="302"/>
      <c r="C977" s="323"/>
      <c r="D977" s="324"/>
      <c r="E977" s="325"/>
    </row>
    <row r="978" spans="1:5">
      <c r="A978" s="322"/>
      <c r="B978" s="302"/>
      <c r="C978" s="323"/>
      <c r="D978" s="324"/>
      <c r="E978" s="325"/>
    </row>
    <row r="979" spans="1:5">
      <c r="A979" s="322"/>
      <c r="B979" s="302"/>
      <c r="C979" s="323"/>
      <c r="D979" s="324"/>
      <c r="E979" s="325"/>
    </row>
    <row r="980" spans="1:5">
      <c r="A980" s="322"/>
      <c r="B980" s="302"/>
      <c r="C980" s="323"/>
      <c r="D980" s="324"/>
      <c r="E980" s="325"/>
    </row>
    <row r="981" spans="1:5">
      <c r="A981" s="322"/>
      <c r="B981" s="302"/>
      <c r="C981" s="323"/>
      <c r="D981" s="324"/>
      <c r="E981" s="325"/>
    </row>
    <row r="982" spans="1:5">
      <c r="A982" s="322"/>
      <c r="B982" s="302"/>
      <c r="C982" s="323"/>
      <c r="D982" s="324"/>
      <c r="E982" s="325"/>
    </row>
    <row r="983" spans="1:5">
      <c r="A983" s="322"/>
      <c r="B983" s="302"/>
      <c r="C983" s="323"/>
      <c r="D983" s="324"/>
      <c r="E983" s="325"/>
    </row>
    <row r="984" spans="1:5">
      <c r="A984" s="322"/>
      <c r="B984" s="302"/>
      <c r="C984" s="323"/>
      <c r="D984" s="324"/>
      <c r="E984" s="325"/>
    </row>
    <row r="985" spans="1:5">
      <c r="A985" s="322"/>
      <c r="B985" s="302"/>
      <c r="C985" s="323"/>
      <c r="D985" s="324"/>
      <c r="E985" s="325"/>
    </row>
    <row r="986" spans="1:5">
      <c r="A986" s="322"/>
      <c r="B986" s="302"/>
      <c r="C986" s="323"/>
      <c r="D986" s="324"/>
      <c r="E986" s="325"/>
    </row>
    <row r="987" spans="1:5">
      <c r="A987" s="322"/>
      <c r="B987" s="302"/>
      <c r="C987" s="323"/>
      <c r="D987" s="324"/>
      <c r="E987" s="325"/>
    </row>
    <row r="988" spans="1:5">
      <c r="A988" s="322"/>
      <c r="B988" s="302"/>
      <c r="C988" s="323"/>
      <c r="D988" s="324"/>
      <c r="E988" s="325"/>
    </row>
    <row r="989" spans="1:5">
      <c r="A989" s="322"/>
      <c r="B989" s="302"/>
      <c r="C989" s="323"/>
      <c r="D989" s="324"/>
      <c r="E989" s="325"/>
    </row>
    <row r="990" spans="1:5">
      <c r="A990" s="322"/>
      <c r="B990" s="302"/>
      <c r="C990" s="323"/>
      <c r="D990" s="324"/>
      <c r="E990" s="325"/>
    </row>
    <row r="991" spans="1:5">
      <c r="A991" s="322"/>
      <c r="B991" s="302"/>
      <c r="C991" s="323"/>
      <c r="D991" s="324"/>
      <c r="E991" s="325"/>
    </row>
    <row r="992" spans="1:5">
      <c r="A992" s="322"/>
      <c r="B992" s="302"/>
      <c r="C992" s="323"/>
      <c r="D992" s="324"/>
      <c r="E992" s="325"/>
    </row>
    <row r="993" spans="1:5">
      <c r="A993" s="322"/>
      <c r="B993" s="302"/>
      <c r="C993" s="323"/>
      <c r="D993" s="324"/>
      <c r="E993" s="325"/>
    </row>
    <row r="994" spans="1:5">
      <c r="A994" s="322"/>
      <c r="B994" s="302"/>
      <c r="C994" s="323"/>
      <c r="D994" s="324"/>
      <c r="E994" s="325"/>
    </row>
    <row r="995" spans="1:5">
      <c r="A995" s="322"/>
      <c r="B995" s="302"/>
      <c r="C995" s="323"/>
      <c r="D995" s="324"/>
      <c r="E995" s="325"/>
    </row>
    <row r="996" spans="1:5">
      <c r="A996" s="322"/>
      <c r="B996" s="302"/>
      <c r="C996" s="323"/>
      <c r="D996" s="324"/>
      <c r="E996" s="325"/>
    </row>
    <row r="997" spans="1:5">
      <c r="A997" s="322"/>
      <c r="B997" s="302"/>
      <c r="C997" s="323"/>
      <c r="D997" s="324"/>
      <c r="E997" s="325"/>
    </row>
    <row r="998" spans="1:5">
      <c r="A998" s="322"/>
      <c r="B998" s="302"/>
      <c r="C998" s="323"/>
      <c r="D998" s="324"/>
      <c r="E998" s="325"/>
    </row>
    <row r="999" spans="1:5">
      <c r="A999" s="322"/>
      <c r="B999" s="302"/>
      <c r="C999" s="323"/>
      <c r="D999" s="324"/>
      <c r="E999" s="325"/>
    </row>
    <row r="1000" spans="1:5">
      <c r="A1000" s="322"/>
      <c r="B1000" s="302"/>
      <c r="C1000" s="323"/>
      <c r="D1000" s="324"/>
      <c r="E1000" s="325"/>
    </row>
    <row r="1001" spans="1:5">
      <c r="A1001" s="322"/>
      <c r="B1001" s="302"/>
      <c r="C1001" s="323"/>
      <c r="D1001" s="324"/>
      <c r="E1001" s="325"/>
    </row>
    <row r="1002" spans="1:5">
      <c r="A1002" s="322"/>
      <c r="B1002" s="302"/>
      <c r="C1002" s="323"/>
      <c r="D1002" s="324"/>
      <c r="E1002" s="325"/>
    </row>
    <row r="1003" spans="1:5">
      <c r="A1003" s="322"/>
      <c r="B1003" s="302"/>
      <c r="C1003" s="323"/>
      <c r="D1003" s="324"/>
      <c r="E1003" s="325"/>
    </row>
    <row r="1004" spans="1:5">
      <c r="A1004" s="322"/>
      <c r="B1004" s="302"/>
      <c r="C1004" s="323"/>
      <c r="D1004" s="324"/>
      <c r="E1004" s="325"/>
    </row>
    <row r="1005" spans="1:5">
      <c r="A1005" s="322"/>
      <c r="B1005" s="302"/>
      <c r="C1005" s="323"/>
      <c r="D1005" s="324"/>
      <c r="E1005" s="325"/>
    </row>
    <row r="1006" spans="1:5">
      <c r="A1006" s="322"/>
      <c r="B1006" s="302"/>
      <c r="C1006" s="323"/>
      <c r="D1006" s="324"/>
      <c r="E1006" s="325"/>
    </row>
    <row r="1007" spans="1:5">
      <c r="A1007" s="322"/>
      <c r="B1007" s="302"/>
      <c r="C1007" s="323"/>
      <c r="D1007" s="324"/>
      <c r="E1007" s="325"/>
    </row>
    <row r="1008" spans="1:5">
      <c r="A1008" s="322"/>
      <c r="B1008" s="302"/>
      <c r="C1008" s="323"/>
      <c r="D1008" s="324"/>
      <c r="E1008" s="325"/>
    </row>
    <row r="1009" spans="1:5">
      <c r="A1009" s="322"/>
      <c r="B1009" s="302"/>
      <c r="C1009" s="323"/>
      <c r="D1009" s="324"/>
      <c r="E1009" s="325"/>
    </row>
    <row r="1010" spans="1:5">
      <c r="A1010" s="322"/>
      <c r="B1010" s="302"/>
      <c r="C1010" s="323"/>
      <c r="D1010" s="324"/>
      <c r="E1010" s="325"/>
    </row>
    <row r="1011" spans="1:5">
      <c r="A1011" s="322"/>
      <c r="B1011" s="302"/>
      <c r="C1011" s="323"/>
      <c r="D1011" s="324"/>
      <c r="E1011" s="325"/>
    </row>
    <row r="1012" spans="1:5">
      <c r="A1012" s="322"/>
      <c r="B1012" s="302"/>
      <c r="C1012" s="323"/>
      <c r="D1012" s="324"/>
      <c r="E1012" s="325"/>
    </row>
    <row r="1013" spans="1:5">
      <c r="A1013" s="322"/>
      <c r="B1013" s="302"/>
      <c r="C1013" s="323"/>
      <c r="D1013" s="324"/>
      <c r="E1013" s="325"/>
    </row>
    <row r="1014" spans="1:5">
      <c r="A1014" s="322"/>
      <c r="B1014" s="302"/>
      <c r="C1014" s="323"/>
      <c r="D1014" s="324"/>
      <c r="E1014" s="325"/>
    </row>
    <row r="1015" spans="1:5">
      <c r="A1015" s="322"/>
      <c r="B1015" s="302"/>
      <c r="C1015" s="323"/>
      <c r="D1015" s="324"/>
      <c r="E1015" s="325"/>
    </row>
    <row r="1016" spans="1:5">
      <c r="A1016" s="322"/>
      <c r="B1016" s="302"/>
      <c r="C1016" s="323"/>
      <c r="D1016" s="324"/>
      <c r="E1016" s="325"/>
    </row>
    <row r="1017" spans="1:5">
      <c r="A1017" s="322"/>
      <c r="B1017" s="302"/>
      <c r="C1017" s="323"/>
      <c r="D1017" s="324"/>
      <c r="E1017" s="325"/>
    </row>
    <row r="1018" spans="1:5">
      <c r="A1018" s="322"/>
      <c r="B1018" s="302"/>
      <c r="C1018" s="323"/>
      <c r="D1018" s="324"/>
      <c r="E1018" s="325"/>
    </row>
    <row r="1019" spans="1:5">
      <c r="A1019" s="322"/>
      <c r="B1019" s="302"/>
      <c r="C1019" s="323"/>
      <c r="D1019" s="324"/>
      <c r="E1019" s="325"/>
    </row>
    <row r="1020" spans="1:5">
      <c r="A1020" s="322"/>
      <c r="B1020" s="302"/>
      <c r="C1020" s="323"/>
      <c r="D1020" s="324"/>
      <c r="E1020" s="325"/>
    </row>
    <row r="1021" spans="1:5">
      <c r="A1021" s="322"/>
      <c r="B1021" s="302"/>
      <c r="C1021" s="323"/>
      <c r="D1021" s="324"/>
      <c r="E1021" s="325"/>
    </row>
    <row r="1022" spans="1:5">
      <c r="A1022" s="322"/>
      <c r="B1022" s="302"/>
      <c r="C1022" s="323"/>
      <c r="D1022" s="324"/>
      <c r="E1022" s="325"/>
    </row>
    <row r="1023" spans="1:5">
      <c r="A1023" s="322"/>
      <c r="B1023" s="302"/>
      <c r="C1023" s="323"/>
      <c r="D1023" s="324"/>
      <c r="E1023" s="325"/>
    </row>
    <row r="1024" spans="1:5">
      <c r="A1024" s="322"/>
      <c r="B1024" s="302"/>
      <c r="C1024" s="323"/>
      <c r="D1024" s="324"/>
      <c r="E1024" s="325"/>
    </row>
    <row r="1025" spans="1:5">
      <c r="A1025" s="322"/>
      <c r="B1025" s="302"/>
      <c r="C1025" s="323"/>
      <c r="D1025" s="324"/>
      <c r="E1025" s="325"/>
    </row>
    <row r="1026" spans="1:5">
      <c r="A1026" s="322"/>
      <c r="B1026" s="302"/>
      <c r="C1026" s="323"/>
      <c r="D1026" s="324"/>
      <c r="E1026" s="325"/>
    </row>
    <row r="1027" spans="1:5">
      <c r="A1027" s="322"/>
      <c r="B1027" s="302"/>
      <c r="C1027" s="323"/>
      <c r="D1027" s="324"/>
      <c r="E1027" s="325"/>
    </row>
    <row r="1028" spans="1:5">
      <c r="A1028" s="322"/>
      <c r="B1028" s="302"/>
      <c r="C1028" s="323"/>
      <c r="D1028" s="324"/>
      <c r="E1028" s="325"/>
    </row>
    <row r="1029" spans="1:5">
      <c r="A1029" s="322"/>
      <c r="B1029" s="302"/>
      <c r="C1029" s="323"/>
      <c r="D1029" s="324"/>
      <c r="E1029" s="325"/>
    </row>
    <row r="1030" spans="1:5">
      <c r="A1030" s="322"/>
      <c r="B1030" s="302"/>
      <c r="C1030" s="323"/>
      <c r="D1030" s="324"/>
      <c r="E1030" s="325"/>
    </row>
    <row r="1031" spans="1:5">
      <c r="A1031" s="322"/>
      <c r="B1031" s="302"/>
      <c r="C1031" s="323"/>
      <c r="D1031" s="324"/>
      <c r="E1031" s="325"/>
    </row>
    <row r="1032" spans="1:5">
      <c r="A1032" s="322"/>
      <c r="B1032" s="302"/>
      <c r="C1032" s="323"/>
      <c r="D1032" s="324"/>
      <c r="E1032" s="325"/>
    </row>
    <row r="1033" spans="1:5">
      <c r="A1033" s="322"/>
      <c r="B1033" s="302"/>
      <c r="C1033" s="323"/>
      <c r="D1033" s="324"/>
      <c r="E1033" s="325"/>
    </row>
    <row r="1034" spans="1:5">
      <c r="A1034" s="322"/>
      <c r="B1034" s="302"/>
      <c r="C1034" s="323"/>
      <c r="D1034" s="324"/>
      <c r="E1034" s="325"/>
    </row>
    <row r="1035" spans="1:5">
      <c r="A1035" s="322"/>
      <c r="B1035" s="302"/>
      <c r="C1035" s="323"/>
      <c r="D1035" s="324"/>
      <c r="E1035" s="325"/>
    </row>
    <row r="1036" spans="1:5">
      <c r="A1036" s="322"/>
      <c r="B1036" s="302"/>
      <c r="C1036" s="323"/>
      <c r="D1036" s="324"/>
      <c r="E1036" s="325"/>
    </row>
    <row r="1037" spans="1:5">
      <c r="A1037" s="322"/>
      <c r="B1037" s="302"/>
      <c r="C1037" s="323"/>
      <c r="D1037" s="324"/>
      <c r="E1037" s="325"/>
    </row>
    <row r="1038" spans="1:5">
      <c r="A1038" s="322"/>
      <c r="B1038" s="302"/>
      <c r="C1038" s="323"/>
      <c r="D1038" s="324"/>
      <c r="E1038" s="325"/>
    </row>
    <row r="1039" spans="1:5">
      <c r="A1039" s="322"/>
      <c r="B1039" s="302"/>
      <c r="C1039" s="323"/>
      <c r="D1039" s="324"/>
      <c r="E1039" s="325"/>
    </row>
    <row r="1040" spans="1:5">
      <c r="A1040" s="322"/>
      <c r="B1040" s="302"/>
      <c r="C1040" s="323"/>
      <c r="D1040" s="324"/>
      <c r="E1040" s="325"/>
    </row>
    <row r="1041" spans="1:5">
      <c r="A1041" s="322"/>
      <c r="B1041" s="302"/>
      <c r="C1041" s="323"/>
      <c r="D1041" s="324"/>
      <c r="E1041" s="325"/>
    </row>
    <row r="1042" spans="1:5">
      <c r="A1042" s="322"/>
      <c r="B1042" s="302"/>
      <c r="C1042" s="323"/>
      <c r="D1042" s="324"/>
      <c r="E1042" s="325"/>
    </row>
    <row r="1043" spans="1:5">
      <c r="A1043" s="322"/>
      <c r="B1043" s="302"/>
      <c r="C1043" s="323"/>
      <c r="D1043" s="324"/>
      <c r="E1043" s="325"/>
    </row>
    <row r="1044" spans="1:5">
      <c r="A1044" s="322"/>
      <c r="B1044" s="302"/>
      <c r="C1044" s="323"/>
      <c r="D1044" s="324"/>
      <c r="E1044" s="325"/>
    </row>
    <row r="1045" spans="1:5">
      <c r="A1045" s="322"/>
      <c r="B1045" s="302"/>
      <c r="C1045" s="323"/>
      <c r="D1045" s="324"/>
      <c r="E1045" s="325"/>
    </row>
    <row r="1046" spans="1:5">
      <c r="A1046" s="322"/>
      <c r="B1046" s="302"/>
      <c r="C1046" s="323"/>
      <c r="D1046" s="324"/>
      <c r="E1046" s="325"/>
    </row>
    <row r="1047" spans="1:5">
      <c r="A1047" s="322"/>
      <c r="B1047" s="302"/>
      <c r="C1047" s="323"/>
      <c r="D1047" s="324"/>
      <c r="E1047" s="325"/>
    </row>
    <row r="1048" spans="1:5">
      <c r="A1048" s="322"/>
      <c r="B1048" s="302"/>
      <c r="C1048" s="323"/>
      <c r="D1048" s="324"/>
      <c r="E1048" s="325"/>
    </row>
    <row r="1049" spans="1:5">
      <c r="A1049" s="322"/>
      <c r="B1049" s="302"/>
      <c r="C1049" s="323"/>
      <c r="D1049" s="324"/>
      <c r="E1049" s="325"/>
    </row>
    <row r="1050" spans="1:5">
      <c r="A1050" s="322"/>
      <c r="B1050" s="302"/>
      <c r="C1050" s="323"/>
      <c r="D1050" s="324"/>
      <c r="E1050" s="325"/>
    </row>
    <row r="1051" spans="1:5">
      <c r="A1051" s="322"/>
      <c r="B1051" s="302"/>
      <c r="C1051" s="323"/>
      <c r="D1051" s="324"/>
      <c r="E1051" s="325"/>
    </row>
    <row r="1052" spans="1:5">
      <c r="A1052" s="322"/>
      <c r="B1052" s="302"/>
      <c r="C1052" s="323"/>
      <c r="D1052" s="324"/>
      <c r="E1052" s="325"/>
    </row>
    <row r="1053" spans="1:5">
      <c r="A1053" s="322"/>
      <c r="B1053" s="302"/>
      <c r="C1053" s="323"/>
      <c r="D1053" s="324"/>
      <c r="E1053" s="325"/>
    </row>
    <row r="1054" spans="1:5">
      <c r="A1054" s="322"/>
      <c r="B1054" s="302"/>
      <c r="C1054" s="323"/>
      <c r="D1054" s="324"/>
      <c r="E1054" s="325"/>
    </row>
    <row r="1055" spans="1:5">
      <c r="A1055" s="322"/>
      <c r="B1055" s="302"/>
      <c r="C1055" s="323"/>
      <c r="D1055" s="324"/>
      <c r="E1055" s="325"/>
    </row>
    <row r="1056" spans="1:5">
      <c r="A1056" s="322"/>
      <c r="B1056" s="302"/>
      <c r="C1056" s="323"/>
      <c r="D1056" s="324"/>
      <c r="E1056" s="325"/>
    </row>
    <row r="1057" spans="1:5">
      <c r="A1057" s="322"/>
      <c r="B1057" s="302"/>
      <c r="C1057" s="323"/>
      <c r="D1057" s="324"/>
      <c r="E1057" s="325"/>
    </row>
    <row r="1058" spans="1:5">
      <c r="A1058" s="322"/>
      <c r="B1058" s="302"/>
      <c r="C1058" s="323"/>
      <c r="D1058" s="324"/>
      <c r="E1058" s="325"/>
    </row>
    <row r="1059" spans="1:5">
      <c r="A1059" s="322"/>
      <c r="B1059" s="302"/>
      <c r="C1059" s="323"/>
      <c r="D1059" s="324"/>
      <c r="E1059" s="325"/>
    </row>
    <row r="1060" spans="1:5">
      <c r="A1060" s="322"/>
      <c r="B1060" s="302"/>
      <c r="C1060" s="323"/>
      <c r="D1060" s="324"/>
      <c r="E1060" s="325"/>
    </row>
    <row r="1061" spans="1:5">
      <c r="A1061" s="322"/>
      <c r="B1061" s="302"/>
      <c r="C1061" s="323"/>
      <c r="D1061" s="324"/>
      <c r="E1061" s="325"/>
    </row>
    <row r="1062" spans="1:5">
      <c r="A1062" s="322"/>
      <c r="B1062" s="302"/>
      <c r="C1062" s="323"/>
      <c r="D1062" s="324"/>
      <c r="E1062" s="325"/>
    </row>
    <row r="1063" spans="1:5">
      <c r="A1063" s="322"/>
      <c r="B1063" s="302"/>
      <c r="C1063" s="323"/>
      <c r="D1063" s="324"/>
      <c r="E1063" s="325"/>
    </row>
    <row r="1064" spans="1:5">
      <c r="A1064" s="322"/>
      <c r="B1064" s="302"/>
      <c r="C1064" s="323"/>
      <c r="D1064" s="324"/>
      <c r="E1064" s="325"/>
    </row>
    <row r="1065" spans="1:5">
      <c r="A1065" s="322"/>
      <c r="B1065" s="302"/>
      <c r="C1065" s="323"/>
      <c r="D1065" s="324"/>
      <c r="E1065" s="325"/>
    </row>
    <row r="1066" spans="1:5">
      <c r="A1066" s="322"/>
      <c r="B1066" s="302"/>
      <c r="C1066" s="323"/>
      <c r="D1066" s="324"/>
      <c r="E1066" s="325"/>
    </row>
    <row r="1067" spans="1:5">
      <c r="A1067" s="322"/>
      <c r="B1067" s="302"/>
      <c r="C1067" s="323"/>
      <c r="D1067" s="324"/>
      <c r="E1067" s="325"/>
    </row>
    <row r="1068" spans="1:5">
      <c r="A1068" s="322"/>
      <c r="B1068" s="302"/>
      <c r="C1068" s="323"/>
      <c r="D1068" s="324"/>
      <c r="E1068" s="325"/>
    </row>
    <row r="1069" spans="1:5">
      <c r="A1069" s="322"/>
      <c r="B1069" s="302"/>
      <c r="C1069" s="323"/>
      <c r="D1069" s="324"/>
      <c r="E1069" s="325"/>
    </row>
    <row r="1070" spans="1:5">
      <c r="A1070" s="322"/>
      <c r="B1070" s="302"/>
      <c r="C1070" s="323"/>
      <c r="D1070" s="324"/>
      <c r="E1070" s="325"/>
    </row>
    <row r="1071" spans="1:5">
      <c r="A1071" s="322"/>
      <c r="B1071" s="302"/>
      <c r="C1071" s="323"/>
      <c r="D1071" s="324"/>
      <c r="E1071" s="325"/>
    </row>
    <row r="1072" spans="1:5">
      <c r="A1072" s="322"/>
      <c r="B1072" s="302"/>
      <c r="C1072" s="323"/>
      <c r="D1072" s="324"/>
      <c r="E1072" s="325"/>
    </row>
    <row r="1073" spans="1:5">
      <c r="A1073" s="322"/>
      <c r="B1073" s="302"/>
      <c r="C1073" s="323"/>
      <c r="D1073" s="324"/>
      <c r="E1073" s="325"/>
    </row>
    <row r="1074" spans="1:5">
      <c r="A1074" s="322"/>
      <c r="B1074" s="302"/>
      <c r="C1074" s="323"/>
      <c r="D1074" s="324"/>
      <c r="E1074" s="325"/>
    </row>
    <row r="1075" spans="1:5">
      <c r="A1075" s="322"/>
      <c r="B1075" s="302"/>
      <c r="C1075" s="323"/>
      <c r="D1075" s="324"/>
      <c r="E1075" s="325"/>
    </row>
    <row r="1076" spans="1:5">
      <c r="A1076" s="322"/>
      <c r="B1076" s="302"/>
      <c r="C1076" s="323"/>
      <c r="D1076" s="324"/>
      <c r="E1076" s="325"/>
    </row>
    <row r="1077" spans="1:5">
      <c r="A1077" s="322"/>
      <c r="B1077" s="302"/>
      <c r="C1077" s="323"/>
      <c r="D1077" s="324"/>
      <c r="E1077" s="325"/>
    </row>
    <row r="1078" spans="1:5">
      <c r="A1078" s="322"/>
      <c r="B1078" s="302"/>
      <c r="C1078" s="323"/>
      <c r="D1078" s="324"/>
      <c r="E1078" s="325"/>
    </row>
    <row r="1079" spans="1:5">
      <c r="A1079" s="322"/>
      <c r="B1079" s="302"/>
      <c r="C1079" s="323"/>
      <c r="D1079" s="324"/>
      <c r="E1079" s="325"/>
    </row>
    <row r="1080" spans="1:5">
      <c r="A1080" s="322"/>
      <c r="B1080" s="302"/>
      <c r="C1080" s="323"/>
      <c r="D1080" s="324"/>
      <c r="E1080" s="325"/>
    </row>
    <row r="1081" spans="1:5">
      <c r="A1081" s="322"/>
      <c r="B1081" s="302"/>
      <c r="C1081" s="323"/>
      <c r="D1081" s="324"/>
      <c r="E1081" s="325"/>
    </row>
    <row r="1082" spans="1:5">
      <c r="A1082" s="322"/>
      <c r="B1082" s="302"/>
      <c r="C1082" s="323"/>
      <c r="D1082" s="324"/>
      <c r="E1082" s="325"/>
    </row>
    <row r="1083" spans="1:5">
      <c r="A1083" s="322"/>
      <c r="B1083" s="302"/>
      <c r="C1083" s="323"/>
      <c r="D1083" s="324"/>
      <c r="E1083" s="325"/>
    </row>
    <row r="1084" spans="1:5">
      <c r="A1084" s="322"/>
      <c r="B1084" s="302"/>
      <c r="C1084" s="323"/>
      <c r="D1084" s="324"/>
      <c r="E1084" s="325"/>
    </row>
    <row r="1085" spans="1:5">
      <c r="A1085" s="322"/>
      <c r="B1085" s="302"/>
      <c r="C1085" s="323"/>
      <c r="D1085" s="324"/>
      <c r="E1085" s="325"/>
    </row>
    <row r="1086" spans="1:5">
      <c r="A1086" s="322"/>
      <c r="B1086" s="302"/>
      <c r="C1086" s="323"/>
      <c r="D1086" s="324"/>
      <c r="E1086" s="325"/>
    </row>
    <row r="1087" spans="1:5">
      <c r="A1087" s="322"/>
      <c r="B1087" s="302"/>
      <c r="C1087" s="323"/>
      <c r="D1087" s="324"/>
      <c r="E1087" s="325"/>
    </row>
    <row r="1088" spans="1:5">
      <c r="A1088" s="322"/>
      <c r="B1088" s="302"/>
      <c r="C1088" s="323"/>
      <c r="D1088" s="324"/>
      <c r="E1088" s="325"/>
    </row>
    <row r="1089" spans="1:5">
      <c r="A1089" s="322"/>
      <c r="B1089" s="302"/>
      <c r="C1089" s="323"/>
      <c r="D1089" s="324"/>
      <c r="E1089" s="325"/>
    </row>
    <row r="1090" spans="1:5">
      <c r="A1090" s="322"/>
      <c r="B1090" s="302"/>
      <c r="C1090" s="323"/>
      <c r="D1090" s="324"/>
      <c r="E1090" s="325"/>
    </row>
    <row r="1091" spans="1:5">
      <c r="A1091" s="322"/>
      <c r="B1091" s="302"/>
      <c r="C1091" s="323"/>
      <c r="D1091" s="324"/>
      <c r="E1091" s="325"/>
    </row>
    <row r="1092" spans="1:5">
      <c r="A1092" s="322"/>
      <c r="B1092" s="302"/>
      <c r="C1092" s="323"/>
      <c r="D1092" s="324"/>
      <c r="E1092" s="325"/>
    </row>
    <row r="1093" spans="1:5">
      <c r="A1093" s="322"/>
      <c r="B1093" s="302"/>
      <c r="C1093" s="323"/>
      <c r="D1093" s="324"/>
      <c r="E1093" s="325"/>
    </row>
    <row r="1094" spans="1:5">
      <c r="A1094" s="322"/>
      <c r="B1094" s="302"/>
      <c r="C1094" s="323"/>
      <c r="D1094" s="324"/>
      <c r="E1094" s="325"/>
    </row>
    <row r="1095" spans="1:5">
      <c r="A1095" s="322"/>
      <c r="B1095" s="302"/>
      <c r="C1095" s="323"/>
      <c r="D1095" s="324"/>
      <c r="E1095" s="325"/>
    </row>
    <row r="1096" spans="1:5">
      <c r="A1096" s="322"/>
      <c r="B1096" s="302"/>
      <c r="C1096" s="323"/>
      <c r="D1096" s="324"/>
      <c r="E1096" s="325"/>
    </row>
    <row r="1097" spans="1:5">
      <c r="A1097" s="322"/>
      <c r="B1097" s="302"/>
      <c r="C1097" s="323"/>
      <c r="D1097" s="324"/>
      <c r="E1097" s="325"/>
    </row>
    <row r="1098" spans="1:5">
      <c r="A1098" s="322"/>
      <c r="B1098" s="302"/>
      <c r="C1098" s="323"/>
      <c r="D1098" s="324"/>
      <c r="E1098" s="325"/>
    </row>
    <row r="1099" spans="1:5">
      <c r="A1099" s="322"/>
      <c r="B1099" s="302"/>
      <c r="C1099" s="323"/>
      <c r="D1099" s="324"/>
      <c r="E1099" s="325"/>
    </row>
    <row r="1100" spans="1:5">
      <c r="A1100" s="322"/>
      <c r="B1100" s="302"/>
      <c r="C1100" s="323"/>
      <c r="D1100" s="324"/>
      <c r="E1100" s="325"/>
    </row>
    <row r="1101" spans="1:5">
      <c r="A1101" s="322"/>
      <c r="B1101" s="302"/>
      <c r="C1101" s="323"/>
      <c r="D1101" s="324"/>
      <c r="E1101" s="325"/>
    </row>
    <row r="1102" spans="1:5">
      <c r="A1102" s="322"/>
      <c r="B1102" s="302"/>
      <c r="C1102" s="323"/>
      <c r="D1102" s="324"/>
      <c r="E1102" s="325"/>
    </row>
    <row r="1103" spans="1:5">
      <c r="A1103" s="322"/>
      <c r="B1103" s="302"/>
      <c r="C1103" s="323"/>
      <c r="D1103" s="324"/>
      <c r="E1103" s="325"/>
    </row>
    <row r="1104" spans="1:5">
      <c r="A1104" s="322"/>
      <c r="B1104" s="302"/>
      <c r="C1104" s="323"/>
      <c r="D1104" s="324"/>
      <c r="E1104" s="325"/>
    </row>
    <row r="1105" spans="1:5">
      <c r="A1105" s="322"/>
      <c r="B1105" s="302"/>
      <c r="C1105" s="323"/>
      <c r="D1105" s="324"/>
      <c r="E1105" s="325"/>
    </row>
    <row r="1106" spans="1:5">
      <c r="A1106" s="322"/>
      <c r="B1106" s="302"/>
      <c r="C1106" s="323"/>
      <c r="D1106" s="324"/>
      <c r="E1106" s="325"/>
    </row>
    <row r="1107" spans="1:5">
      <c r="A1107" s="322"/>
      <c r="B1107" s="302"/>
      <c r="C1107" s="323"/>
      <c r="D1107" s="324"/>
      <c r="E1107" s="325"/>
    </row>
    <row r="1108" spans="1:5">
      <c r="A1108" s="322"/>
      <c r="B1108" s="302"/>
      <c r="C1108" s="323"/>
      <c r="D1108" s="324"/>
      <c r="E1108" s="325"/>
    </row>
    <row r="1109" spans="1:5">
      <c r="A1109" s="322"/>
      <c r="B1109" s="302"/>
      <c r="C1109" s="323"/>
      <c r="D1109" s="324"/>
      <c r="E1109" s="325"/>
    </row>
    <row r="1110" spans="1:5">
      <c r="A1110" s="322"/>
      <c r="B1110" s="302"/>
      <c r="C1110" s="323"/>
      <c r="D1110" s="324"/>
      <c r="E1110" s="325"/>
    </row>
    <row r="1111" spans="1:5">
      <c r="A1111" s="322"/>
      <c r="B1111" s="302"/>
      <c r="C1111" s="323"/>
      <c r="D1111" s="324"/>
      <c r="E1111" s="325"/>
    </row>
    <row r="1112" spans="1:5">
      <c r="A1112" s="322"/>
      <c r="B1112" s="302"/>
      <c r="C1112" s="323"/>
      <c r="D1112" s="324"/>
      <c r="E1112" s="325"/>
    </row>
    <row r="1113" spans="1:5">
      <c r="A1113" s="322"/>
      <c r="B1113" s="302"/>
      <c r="C1113" s="323"/>
      <c r="D1113" s="324"/>
      <c r="E1113" s="325"/>
    </row>
    <row r="1114" spans="1:5">
      <c r="A1114" s="322"/>
      <c r="B1114" s="302"/>
      <c r="C1114" s="323"/>
      <c r="D1114" s="324"/>
      <c r="E1114" s="325"/>
    </row>
    <row r="1115" spans="1:5">
      <c r="A1115" s="322"/>
      <c r="B1115" s="302"/>
      <c r="C1115" s="323"/>
      <c r="D1115" s="324"/>
      <c r="E1115" s="325"/>
    </row>
    <row r="1116" spans="1:5">
      <c r="A1116" s="322"/>
      <c r="B1116" s="302"/>
      <c r="C1116" s="323"/>
      <c r="D1116" s="324"/>
      <c r="E1116" s="325"/>
    </row>
    <row r="1117" spans="1:5">
      <c r="A1117" s="322"/>
      <c r="B1117" s="302"/>
      <c r="C1117" s="323"/>
      <c r="D1117" s="324"/>
      <c r="E1117" s="325"/>
    </row>
    <row r="1118" spans="1:5">
      <c r="A1118" s="322"/>
      <c r="B1118" s="302"/>
      <c r="C1118" s="323"/>
      <c r="D1118" s="324"/>
      <c r="E1118" s="325"/>
    </row>
    <row r="1119" spans="1:5">
      <c r="A1119" s="322"/>
      <c r="B1119" s="302"/>
      <c r="C1119" s="323"/>
      <c r="D1119" s="324"/>
      <c r="E1119" s="325"/>
    </row>
    <row r="1120" spans="1:5">
      <c r="A1120" s="322"/>
      <c r="B1120" s="302"/>
      <c r="C1120" s="323"/>
      <c r="D1120" s="324"/>
      <c r="E1120" s="325"/>
    </row>
    <row r="1121" spans="1:5">
      <c r="A1121" s="322"/>
      <c r="B1121" s="302"/>
      <c r="C1121" s="323"/>
      <c r="D1121" s="324"/>
      <c r="E1121" s="325"/>
    </row>
    <row r="1122" spans="1:5">
      <c r="A1122" s="322"/>
      <c r="B1122" s="302"/>
      <c r="C1122" s="323"/>
      <c r="D1122" s="324"/>
      <c r="E1122" s="325"/>
    </row>
    <row r="1123" spans="1:5">
      <c r="A1123" s="322"/>
      <c r="B1123" s="302"/>
      <c r="C1123" s="323"/>
      <c r="D1123" s="324"/>
      <c r="E1123" s="325"/>
    </row>
    <row r="1124" spans="1:5">
      <c r="A1124" s="322"/>
      <c r="B1124" s="302"/>
      <c r="C1124" s="323"/>
      <c r="D1124" s="324"/>
      <c r="E1124" s="325"/>
    </row>
    <row r="1125" spans="1:5">
      <c r="A1125" s="322"/>
      <c r="B1125" s="302"/>
      <c r="C1125" s="323"/>
      <c r="D1125" s="324"/>
      <c r="E1125" s="325"/>
    </row>
    <row r="1126" spans="1:5">
      <c r="A1126" s="322"/>
      <c r="B1126" s="302"/>
      <c r="C1126" s="323"/>
      <c r="D1126" s="324"/>
      <c r="E1126" s="325"/>
    </row>
    <row r="1127" spans="1:5">
      <c r="A1127" s="322"/>
      <c r="B1127" s="302"/>
      <c r="C1127" s="323"/>
      <c r="D1127" s="324"/>
      <c r="E1127" s="325"/>
    </row>
    <row r="1128" spans="1:5">
      <c r="A1128" s="322"/>
      <c r="B1128" s="302"/>
      <c r="C1128" s="323"/>
      <c r="D1128" s="324"/>
      <c r="E1128" s="325"/>
    </row>
    <row r="1129" spans="1:5">
      <c r="A1129" s="322"/>
      <c r="B1129" s="302"/>
      <c r="C1129" s="323"/>
      <c r="D1129" s="324"/>
      <c r="E1129" s="325"/>
    </row>
    <row r="1130" spans="1:5">
      <c r="A1130" s="322"/>
      <c r="B1130" s="302"/>
      <c r="C1130" s="323"/>
      <c r="D1130" s="324"/>
      <c r="E1130" s="325"/>
    </row>
    <row r="1131" spans="1:5">
      <c r="A1131" s="322"/>
      <c r="B1131" s="302"/>
      <c r="C1131" s="323"/>
      <c r="D1131" s="324"/>
      <c r="E1131" s="325"/>
    </row>
    <row r="1132" spans="1:5">
      <c r="A1132" s="322"/>
      <c r="B1132" s="302"/>
      <c r="C1132" s="323"/>
      <c r="D1132" s="324"/>
      <c r="E1132" s="325"/>
    </row>
    <row r="1133" spans="1:5">
      <c r="A1133" s="322"/>
      <c r="B1133" s="302"/>
      <c r="C1133" s="323"/>
      <c r="D1133" s="324"/>
      <c r="E1133" s="325"/>
    </row>
    <row r="1134" spans="1:5">
      <c r="A1134" s="322"/>
      <c r="B1134" s="302"/>
      <c r="C1134" s="323"/>
      <c r="D1134" s="324"/>
      <c r="E1134" s="325"/>
    </row>
    <row r="1135" spans="1:5">
      <c r="A1135" s="322"/>
      <c r="B1135" s="302"/>
      <c r="C1135" s="323"/>
      <c r="D1135" s="324"/>
      <c r="E1135" s="325"/>
    </row>
    <row r="1136" spans="1:5">
      <c r="A1136" s="322"/>
      <c r="B1136" s="302"/>
      <c r="C1136" s="323"/>
      <c r="D1136" s="324"/>
      <c r="E1136" s="325"/>
    </row>
    <row r="1137" spans="1:5">
      <c r="A1137" s="322"/>
      <c r="B1137" s="302"/>
      <c r="C1137" s="323"/>
      <c r="D1137" s="324"/>
      <c r="E1137" s="325"/>
    </row>
    <row r="1138" spans="1:5">
      <c r="A1138" s="322"/>
      <c r="B1138" s="302"/>
      <c r="C1138" s="323"/>
      <c r="D1138" s="324"/>
      <c r="E1138" s="325"/>
    </row>
    <row r="1139" spans="1:5">
      <c r="A1139" s="322"/>
      <c r="B1139" s="302"/>
      <c r="C1139" s="323"/>
      <c r="D1139" s="324"/>
      <c r="E1139" s="325"/>
    </row>
    <row r="1140" spans="1:5">
      <c r="A1140" s="322"/>
      <c r="B1140" s="302"/>
      <c r="C1140" s="323"/>
      <c r="D1140" s="324"/>
      <c r="E1140" s="325"/>
    </row>
    <row r="1141" spans="1:5">
      <c r="A1141" s="322"/>
      <c r="B1141" s="302"/>
      <c r="C1141" s="323"/>
      <c r="D1141" s="324"/>
      <c r="E1141" s="325"/>
    </row>
    <row r="1142" spans="1:5">
      <c r="A1142" s="322"/>
      <c r="B1142" s="302"/>
      <c r="C1142" s="323"/>
      <c r="D1142" s="324"/>
      <c r="E1142" s="325"/>
    </row>
    <row r="1143" spans="1:5">
      <c r="A1143" s="322"/>
      <c r="B1143" s="302"/>
      <c r="C1143" s="323"/>
      <c r="D1143" s="324"/>
      <c r="E1143" s="325"/>
    </row>
    <row r="1144" spans="1:5">
      <c r="A1144" s="322"/>
      <c r="B1144" s="302"/>
      <c r="C1144" s="323"/>
      <c r="D1144" s="324"/>
      <c r="E1144" s="325"/>
    </row>
    <row r="1145" spans="1:5">
      <c r="A1145" s="322"/>
      <c r="B1145" s="302"/>
      <c r="C1145" s="323"/>
      <c r="D1145" s="324"/>
      <c r="E1145" s="325"/>
    </row>
    <row r="1146" spans="1:5">
      <c r="A1146" s="322"/>
      <c r="B1146" s="302"/>
      <c r="C1146" s="323"/>
      <c r="D1146" s="324"/>
      <c r="E1146" s="325"/>
    </row>
    <row r="1147" spans="1:5">
      <c r="A1147" s="322"/>
      <c r="B1147" s="302"/>
      <c r="C1147" s="323"/>
      <c r="D1147" s="324"/>
      <c r="E1147" s="325"/>
    </row>
    <row r="1148" spans="1:5">
      <c r="A1148" s="322"/>
      <c r="B1148" s="302"/>
      <c r="C1148" s="323"/>
      <c r="D1148" s="324"/>
      <c r="E1148" s="325"/>
    </row>
    <row r="1149" spans="1:5">
      <c r="A1149" s="322"/>
      <c r="B1149" s="302"/>
      <c r="C1149" s="323"/>
      <c r="D1149" s="324"/>
      <c r="E1149" s="325"/>
    </row>
    <row r="1150" spans="1:5">
      <c r="A1150" s="322"/>
      <c r="B1150" s="302"/>
      <c r="C1150" s="323"/>
      <c r="D1150" s="324"/>
      <c r="E1150" s="325"/>
    </row>
    <row r="1151" spans="1:5">
      <c r="A1151" s="322"/>
      <c r="B1151" s="302"/>
      <c r="C1151" s="323"/>
      <c r="D1151" s="324"/>
      <c r="E1151" s="325"/>
    </row>
    <row r="1152" spans="1:5">
      <c r="A1152" s="322"/>
      <c r="B1152" s="302"/>
      <c r="C1152" s="323"/>
      <c r="D1152" s="324"/>
      <c r="E1152" s="325"/>
    </row>
    <row r="1153" spans="1:5">
      <c r="A1153" s="322"/>
      <c r="B1153" s="302"/>
      <c r="C1153" s="323"/>
      <c r="D1153" s="324"/>
      <c r="E1153" s="325"/>
    </row>
    <row r="1154" spans="1:5">
      <c r="A1154" s="322"/>
      <c r="B1154" s="302"/>
      <c r="C1154" s="323"/>
      <c r="D1154" s="324"/>
      <c r="E1154" s="325"/>
    </row>
    <row r="1155" spans="1:5">
      <c r="A1155" s="322"/>
      <c r="B1155" s="302"/>
      <c r="C1155" s="323"/>
      <c r="D1155" s="324"/>
      <c r="E1155" s="325"/>
    </row>
    <row r="1156" spans="1:5">
      <c r="A1156" s="322"/>
      <c r="B1156" s="302"/>
      <c r="C1156" s="323"/>
      <c r="D1156" s="324"/>
      <c r="E1156" s="325"/>
    </row>
    <row r="1157" spans="1:5">
      <c r="A1157" s="322"/>
      <c r="B1157" s="302"/>
      <c r="C1157" s="323"/>
      <c r="D1157" s="324"/>
      <c r="E1157" s="325"/>
    </row>
    <row r="1158" spans="1:5">
      <c r="A1158" s="322"/>
      <c r="B1158" s="302"/>
      <c r="C1158" s="323"/>
      <c r="D1158" s="324"/>
      <c r="E1158" s="325"/>
    </row>
    <row r="1159" spans="1:5">
      <c r="A1159" s="322"/>
      <c r="B1159" s="302"/>
      <c r="C1159" s="323"/>
      <c r="D1159" s="324"/>
      <c r="E1159" s="325"/>
    </row>
    <row r="1160" spans="1:5">
      <c r="A1160" s="322"/>
      <c r="B1160" s="302"/>
      <c r="C1160" s="323"/>
      <c r="D1160" s="324"/>
      <c r="E1160" s="325"/>
    </row>
    <row r="1161" spans="1:5">
      <c r="A1161" s="322"/>
      <c r="B1161" s="302"/>
      <c r="C1161" s="323"/>
      <c r="D1161" s="324"/>
      <c r="E1161" s="325"/>
    </row>
    <row r="1162" spans="1:5">
      <c r="A1162" s="322"/>
      <c r="B1162" s="302"/>
      <c r="C1162" s="323"/>
      <c r="D1162" s="324"/>
      <c r="E1162" s="325"/>
    </row>
    <row r="1163" spans="1:5">
      <c r="A1163" s="322"/>
      <c r="B1163" s="302"/>
      <c r="C1163" s="323"/>
      <c r="D1163" s="324"/>
      <c r="E1163" s="325"/>
    </row>
    <row r="1164" spans="1:5">
      <c r="A1164" s="322"/>
      <c r="B1164" s="302"/>
      <c r="C1164" s="323"/>
      <c r="D1164" s="324"/>
      <c r="E1164" s="325"/>
    </row>
    <row r="1165" spans="1:5">
      <c r="A1165" s="322"/>
      <c r="B1165" s="302"/>
      <c r="C1165" s="323"/>
      <c r="D1165" s="324"/>
      <c r="E1165" s="325"/>
    </row>
    <row r="1166" spans="1:5">
      <c r="A1166" s="322"/>
      <c r="B1166" s="302"/>
      <c r="C1166" s="323"/>
      <c r="D1166" s="324"/>
      <c r="E1166" s="325"/>
    </row>
    <row r="1167" spans="1:5">
      <c r="A1167" s="322"/>
      <c r="B1167" s="302"/>
      <c r="C1167" s="323"/>
      <c r="D1167" s="324"/>
      <c r="E1167" s="325"/>
    </row>
    <row r="1168" spans="1:5">
      <c r="A1168" s="322"/>
      <c r="B1168" s="302"/>
      <c r="C1168" s="323"/>
      <c r="D1168" s="324"/>
      <c r="E1168" s="325"/>
    </row>
    <row r="1169" spans="1:5">
      <c r="A1169" s="322"/>
      <c r="B1169" s="302"/>
      <c r="C1169" s="323"/>
      <c r="D1169" s="324"/>
      <c r="E1169" s="325"/>
    </row>
    <row r="1170" spans="1:5">
      <c r="A1170" s="322"/>
      <c r="B1170" s="302"/>
      <c r="C1170" s="323"/>
      <c r="D1170" s="324"/>
      <c r="E1170" s="325"/>
    </row>
    <row r="1171" spans="1:5">
      <c r="A1171" s="322"/>
      <c r="B1171" s="302"/>
      <c r="C1171" s="323"/>
      <c r="D1171" s="324"/>
      <c r="E1171" s="325"/>
    </row>
    <row r="1172" spans="1:5">
      <c r="A1172" s="322"/>
      <c r="B1172" s="302"/>
      <c r="C1172" s="323"/>
      <c r="D1172" s="324"/>
      <c r="E1172" s="325"/>
    </row>
    <row r="1173" spans="1:5">
      <c r="A1173" s="322"/>
      <c r="B1173" s="302"/>
      <c r="C1173" s="323"/>
      <c r="D1173" s="324"/>
      <c r="E1173" s="325"/>
    </row>
    <row r="1174" spans="1:5">
      <c r="A1174" s="322"/>
      <c r="B1174" s="302"/>
      <c r="C1174" s="323"/>
      <c r="D1174" s="324"/>
      <c r="E1174" s="325"/>
    </row>
    <row r="1175" spans="1:5">
      <c r="A1175" s="322"/>
      <c r="B1175" s="302"/>
      <c r="C1175" s="323"/>
      <c r="D1175" s="324"/>
      <c r="E1175" s="325"/>
    </row>
    <row r="1176" spans="1:5">
      <c r="A1176" s="322"/>
      <c r="B1176" s="302"/>
      <c r="C1176" s="323"/>
      <c r="D1176" s="324"/>
      <c r="E1176" s="325"/>
    </row>
    <row r="1177" spans="1:5">
      <c r="A1177" s="322"/>
      <c r="B1177" s="302"/>
      <c r="C1177" s="323"/>
      <c r="D1177" s="324"/>
      <c r="E1177" s="325"/>
    </row>
    <row r="1178" spans="1:5">
      <c r="A1178" s="322"/>
      <c r="B1178" s="302"/>
      <c r="C1178" s="323"/>
      <c r="D1178" s="324"/>
      <c r="E1178" s="325"/>
    </row>
    <row r="1179" spans="1:5">
      <c r="A1179" s="322"/>
      <c r="B1179" s="302"/>
      <c r="C1179" s="323"/>
      <c r="D1179" s="324"/>
      <c r="E1179" s="325"/>
    </row>
    <row r="1180" spans="1:5">
      <c r="A1180" s="322"/>
      <c r="B1180" s="302"/>
      <c r="C1180" s="323"/>
      <c r="D1180" s="324"/>
      <c r="E1180" s="325"/>
    </row>
    <row r="1181" spans="1:5">
      <c r="A1181" s="322"/>
      <c r="B1181" s="302"/>
      <c r="C1181" s="323"/>
      <c r="D1181" s="324"/>
      <c r="E1181" s="325"/>
    </row>
    <row r="1182" spans="1:5">
      <c r="A1182" s="322"/>
      <c r="B1182" s="302"/>
      <c r="C1182" s="323"/>
      <c r="D1182" s="324"/>
      <c r="E1182" s="325"/>
    </row>
    <row r="1183" spans="1:5">
      <c r="A1183" s="322"/>
      <c r="B1183" s="302"/>
      <c r="C1183" s="323"/>
      <c r="D1183" s="324"/>
      <c r="E1183" s="325"/>
    </row>
    <row r="1184" spans="1:5">
      <c r="A1184" s="322"/>
      <c r="B1184" s="302"/>
      <c r="C1184" s="323"/>
      <c r="D1184" s="324"/>
      <c r="E1184" s="325"/>
    </row>
    <row r="1185" spans="1:5">
      <c r="A1185" s="322"/>
      <c r="B1185" s="302"/>
      <c r="C1185" s="323"/>
      <c r="D1185" s="324"/>
      <c r="E1185" s="325"/>
    </row>
    <row r="1186" spans="1:5">
      <c r="A1186" s="322"/>
      <c r="B1186" s="302"/>
      <c r="C1186" s="323"/>
      <c r="D1186" s="324"/>
      <c r="E1186" s="325"/>
    </row>
    <row r="1187" spans="1:5">
      <c r="A1187" s="322"/>
      <c r="B1187" s="302"/>
      <c r="C1187" s="323"/>
      <c r="D1187" s="324"/>
      <c r="E1187" s="325"/>
    </row>
    <row r="1188" spans="1:5">
      <c r="A1188" s="322"/>
      <c r="B1188" s="302"/>
      <c r="C1188" s="323"/>
      <c r="D1188" s="324"/>
      <c r="E1188" s="325"/>
    </row>
    <row r="1189" spans="1:5">
      <c r="A1189" s="322"/>
      <c r="B1189" s="302"/>
      <c r="C1189" s="323"/>
      <c r="D1189" s="324"/>
      <c r="E1189" s="325"/>
    </row>
    <row r="1190" spans="1:5">
      <c r="A1190" s="322"/>
      <c r="B1190" s="302"/>
      <c r="C1190" s="323"/>
      <c r="D1190" s="324"/>
      <c r="E1190" s="325"/>
    </row>
    <row r="1191" spans="1:5">
      <c r="A1191" s="322"/>
      <c r="B1191" s="302"/>
      <c r="C1191" s="323"/>
      <c r="D1191" s="324"/>
      <c r="E1191" s="325"/>
    </row>
    <row r="1192" spans="1:5">
      <c r="A1192" s="322"/>
      <c r="B1192" s="302"/>
      <c r="C1192" s="323"/>
      <c r="D1192" s="324"/>
      <c r="E1192" s="325"/>
    </row>
    <row r="1193" spans="1:5">
      <c r="A1193" s="322"/>
      <c r="B1193" s="302"/>
      <c r="C1193" s="323"/>
      <c r="D1193" s="324"/>
      <c r="E1193" s="325"/>
    </row>
    <row r="1194" spans="1:5">
      <c r="A1194" s="322"/>
      <c r="B1194" s="302"/>
      <c r="C1194" s="323"/>
      <c r="D1194" s="324"/>
      <c r="E1194" s="325"/>
    </row>
    <row r="1195" spans="1:5">
      <c r="A1195" s="322"/>
      <c r="B1195" s="302"/>
      <c r="C1195" s="323"/>
      <c r="D1195" s="324"/>
      <c r="E1195" s="325"/>
    </row>
    <row r="1196" spans="1:5">
      <c r="A1196" s="322"/>
      <c r="B1196" s="302"/>
      <c r="C1196" s="323"/>
      <c r="D1196" s="324"/>
      <c r="E1196" s="325"/>
    </row>
    <row r="1197" spans="1:5">
      <c r="A1197" s="322"/>
      <c r="B1197" s="302"/>
      <c r="C1197" s="323"/>
      <c r="D1197" s="324"/>
      <c r="E1197" s="325"/>
    </row>
    <row r="1198" spans="1:5">
      <c r="A1198" s="322"/>
      <c r="B1198" s="302"/>
      <c r="C1198" s="323"/>
      <c r="D1198" s="324"/>
      <c r="E1198" s="325"/>
    </row>
    <row r="1199" spans="1:5">
      <c r="A1199" s="322"/>
      <c r="B1199" s="302"/>
      <c r="C1199" s="323"/>
      <c r="D1199" s="324"/>
      <c r="E1199" s="325"/>
    </row>
    <row r="1200" spans="1:5">
      <c r="A1200" s="322"/>
      <c r="B1200" s="302"/>
      <c r="C1200" s="323"/>
      <c r="D1200" s="324"/>
      <c r="E1200" s="325"/>
    </row>
    <row r="1201" spans="1:5">
      <c r="A1201" s="322"/>
      <c r="B1201" s="302"/>
      <c r="C1201" s="323"/>
      <c r="D1201" s="324"/>
      <c r="E1201" s="325"/>
    </row>
    <row r="1202" spans="1:5">
      <c r="A1202" s="322"/>
      <c r="B1202" s="302"/>
      <c r="C1202" s="323"/>
      <c r="D1202" s="324"/>
      <c r="E1202" s="325"/>
    </row>
    <row r="1203" spans="1:5">
      <c r="A1203" s="322"/>
      <c r="B1203" s="302"/>
      <c r="C1203" s="323"/>
      <c r="D1203" s="324"/>
      <c r="E1203" s="325"/>
    </row>
    <row r="1204" spans="1:5">
      <c r="A1204" s="322"/>
      <c r="B1204" s="302"/>
      <c r="C1204" s="323"/>
      <c r="D1204" s="324"/>
      <c r="E1204" s="325"/>
    </row>
    <row r="1205" spans="1:5">
      <c r="A1205" s="322"/>
      <c r="B1205" s="302"/>
      <c r="C1205" s="323"/>
      <c r="D1205" s="324"/>
      <c r="E1205" s="325"/>
    </row>
    <row r="1206" spans="1:5">
      <c r="A1206" s="322"/>
      <c r="B1206" s="302"/>
      <c r="C1206" s="323"/>
      <c r="D1206" s="324"/>
      <c r="E1206" s="325"/>
    </row>
    <row r="1207" spans="1:5">
      <c r="A1207" s="322"/>
      <c r="B1207" s="302"/>
      <c r="C1207" s="323"/>
      <c r="D1207" s="324"/>
      <c r="E1207" s="325"/>
    </row>
    <row r="1208" spans="1:5">
      <c r="A1208" s="322"/>
      <c r="B1208" s="302"/>
      <c r="C1208" s="323"/>
      <c r="D1208" s="324"/>
      <c r="E1208" s="325"/>
    </row>
    <row r="1209" spans="1:5">
      <c r="A1209" s="322"/>
      <c r="B1209" s="302"/>
      <c r="C1209" s="323"/>
      <c r="D1209" s="324"/>
      <c r="E1209" s="325"/>
    </row>
    <row r="1210" spans="1:5">
      <c r="A1210" s="322"/>
      <c r="B1210" s="302"/>
      <c r="C1210" s="323"/>
      <c r="D1210" s="324"/>
      <c r="E1210" s="325"/>
    </row>
    <row r="1211" spans="1:5">
      <c r="A1211" s="322"/>
      <c r="B1211" s="302"/>
      <c r="C1211" s="323"/>
      <c r="D1211" s="324"/>
      <c r="E1211" s="325"/>
    </row>
    <row r="1212" spans="1:5">
      <c r="A1212" s="322"/>
      <c r="B1212" s="302"/>
      <c r="C1212" s="323"/>
      <c r="D1212" s="324"/>
      <c r="E1212" s="325"/>
    </row>
    <row r="1213" spans="1:5">
      <c r="A1213" s="322"/>
      <c r="B1213" s="302"/>
      <c r="C1213" s="323"/>
      <c r="D1213" s="324"/>
      <c r="E1213" s="325"/>
    </row>
    <row r="1214" spans="1:5">
      <c r="A1214" s="322"/>
      <c r="B1214" s="302"/>
      <c r="C1214" s="323"/>
      <c r="D1214" s="324"/>
      <c r="E1214" s="325"/>
    </row>
    <row r="1215" spans="1:5">
      <c r="A1215" s="322"/>
      <c r="B1215" s="302"/>
      <c r="C1215" s="323"/>
      <c r="D1215" s="324"/>
      <c r="E1215" s="325"/>
    </row>
    <row r="1216" spans="1:5">
      <c r="A1216" s="322"/>
      <c r="B1216" s="302"/>
      <c r="C1216" s="323"/>
      <c r="D1216" s="324"/>
      <c r="E1216" s="325"/>
    </row>
    <row r="1217" spans="1:5">
      <c r="A1217" s="322"/>
      <c r="B1217" s="302"/>
      <c r="C1217" s="323"/>
      <c r="D1217" s="324"/>
      <c r="E1217" s="325"/>
    </row>
    <row r="1218" spans="1:5">
      <c r="A1218" s="322"/>
      <c r="B1218" s="302"/>
      <c r="C1218" s="323"/>
      <c r="D1218" s="324"/>
      <c r="E1218" s="325"/>
    </row>
    <row r="1219" spans="1:5">
      <c r="A1219" s="322"/>
      <c r="B1219" s="302"/>
      <c r="C1219" s="323"/>
      <c r="D1219" s="324"/>
      <c r="E1219" s="325"/>
    </row>
    <row r="1220" spans="1:5">
      <c r="A1220" s="322"/>
      <c r="B1220" s="302"/>
      <c r="C1220" s="323"/>
      <c r="D1220" s="324"/>
      <c r="E1220" s="325"/>
    </row>
    <row r="1221" spans="1:5">
      <c r="A1221" s="322"/>
      <c r="B1221" s="302"/>
      <c r="C1221" s="323"/>
      <c r="D1221" s="324"/>
      <c r="E1221" s="325"/>
    </row>
    <row r="1222" spans="1:5">
      <c r="A1222" s="322"/>
      <c r="B1222" s="302"/>
      <c r="C1222" s="323"/>
      <c r="D1222" s="324"/>
      <c r="E1222" s="325"/>
    </row>
    <row r="1223" spans="1:5">
      <c r="A1223" s="322"/>
      <c r="B1223" s="302"/>
      <c r="C1223" s="323"/>
      <c r="D1223" s="324"/>
      <c r="E1223" s="325"/>
    </row>
    <row r="1224" spans="1:5">
      <c r="A1224" s="322"/>
      <c r="B1224" s="302"/>
      <c r="C1224" s="323"/>
      <c r="D1224" s="324"/>
      <c r="E1224" s="325"/>
    </row>
    <row r="1225" spans="1:5">
      <c r="A1225" s="322"/>
      <c r="B1225" s="302"/>
      <c r="C1225" s="323"/>
      <c r="D1225" s="324"/>
      <c r="E1225" s="325"/>
    </row>
    <row r="1226" spans="1:5">
      <c r="A1226" s="322"/>
      <c r="B1226" s="302"/>
      <c r="C1226" s="323"/>
      <c r="D1226" s="324"/>
      <c r="E1226" s="325"/>
    </row>
    <row r="1227" spans="1:5">
      <c r="A1227" s="322"/>
      <c r="B1227" s="302"/>
      <c r="C1227" s="323"/>
      <c r="D1227" s="324"/>
      <c r="E1227" s="325"/>
    </row>
    <row r="1228" spans="1:5">
      <c r="A1228" s="322"/>
      <c r="B1228" s="302"/>
      <c r="C1228" s="323"/>
      <c r="D1228" s="324"/>
      <c r="E1228" s="325"/>
    </row>
    <row r="1229" spans="1:5">
      <c r="A1229" s="322"/>
      <c r="B1229" s="302"/>
      <c r="C1229" s="323"/>
      <c r="D1229" s="324"/>
      <c r="E1229" s="325"/>
    </row>
    <row r="1230" spans="1:5">
      <c r="A1230" s="322"/>
      <c r="B1230" s="302"/>
      <c r="C1230" s="323"/>
      <c r="D1230" s="324"/>
      <c r="E1230" s="325"/>
    </row>
    <row r="1231" spans="1:5">
      <c r="A1231" s="322"/>
      <c r="B1231" s="302"/>
      <c r="C1231" s="323"/>
      <c r="D1231" s="324"/>
      <c r="E1231" s="325"/>
    </row>
    <row r="1232" spans="1:5">
      <c r="A1232" s="322"/>
      <c r="B1232" s="302"/>
      <c r="C1232" s="323"/>
      <c r="D1232" s="324"/>
      <c r="E1232" s="325"/>
    </row>
    <row r="1233" spans="1:5">
      <c r="A1233" s="322"/>
      <c r="B1233" s="302"/>
      <c r="C1233" s="323"/>
      <c r="D1233" s="324"/>
      <c r="E1233" s="325"/>
    </row>
    <row r="1234" spans="1:5">
      <c r="A1234" s="322"/>
      <c r="B1234" s="302"/>
      <c r="C1234" s="323"/>
      <c r="D1234" s="324"/>
      <c r="E1234" s="325"/>
    </row>
    <row r="1235" spans="1:5">
      <c r="A1235" s="322"/>
      <c r="B1235" s="302"/>
      <c r="C1235" s="323"/>
      <c r="D1235" s="324"/>
      <c r="E1235" s="325"/>
    </row>
    <row r="1236" spans="1:5">
      <c r="A1236" s="322"/>
      <c r="B1236" s="302"/>
      <c r="C1236" s="323"/>
      <c r="D1236" s="324"/>
      <c r="E1236" s="325"/>
    </row>
    <row r="1237" spans="1:5">
      <c r="A1237" s="322"/>
      <c r="B1237" s="302"/>
      <c r="C1237" s="323"/>
      <c r="D1237" s="324"/>
      <c r="E1237" s="325"/>
    </row>
    <row r="1238" spans="1:5">
      <c r="A1238" s="322"/>
      <c r="B1238" s="302"/>
      <c r="C1238" s="323"/>
      <c r="D1238" s="324"/>
      <c r="E1238" s="325"/>
    </row>
    <row r="1239" spans="1:5">
      <c r="A1239" s="322"/>
      <c r="B1239" s="302"/>
      <c r="C1239" s="323"/>
      <c r="D1239" s="324"/>
      <c r="E1239" s="325"/>
    </row>
    <row r="1240" spans="1:5">
      <c r="A1240" s="322"/>
      <c r="B1240" s="302"/>
      <c r="C1240" s="323"/>
      <c r="D1240" s="324"/>
      <c r="E1240" s="325"/>
    </row>
    <row r="1241" spans="1:5">
      <c r="A1241" s="322"/>
      <c r="B1241" s="302"/>
      <c r="C1241" s="323"/>
      <c r="D1241" s="324"/>
      <c r="E1241" s="325"/>
    </row>
    <row r="1242" spans="1:5">
      <c r="A1242" s="322"/>
      <c r="B1242" s="302"/>
      <c r="C1242" s="323"/>
      <c r="D1242" s="324"/>
      <c r="E1242" s="325"/>
    </row>
    <row r="1243" spans="1:5">
      <c r="A1243" s="322"/>
      <c r="B1243" s="302"/>
      <c r="C1243" s="323"/>
      <c r="D1243" s="324"/>
      <c r="E1243" s="325"/>
    </row>
    <row r="1244" spans="1:5">
      <c r="A1244" s="322"/>
      <c r="B1244" s="302"/>
      <c r="C1244" s="323"/>
      <c r="D1244" s="324"/>
      <c r="E1244" s="325"/>
    </row>
    <row r="1245" spans="1:5">
      <c r="A1245" s="322"/>
      <c r="B1245" s="302"/>
      <c r="C1245" s="323"/>
      <c r="D1245" s="324"/>
      <c r="E1245" s="325"/>
    </row>
    <row r="1246" spans="1:5">
      <c r="A1246" s="322"/>
      <c r="B1246" s="302"/>
      <c r="C1246" s="323"/>
      <c r="D1246" s="324"/>
      <c r="E1246" s="325"/>
    </row>
    <row r="1247" spans="1:5">
      <c r="A1247" s="322"/>
      <c r="B1247" s="302"/>
      <c r="C1247" s="323"/>
      <c r="D1247" s="324"/>
      <c r="E1247" s="325"/>
    </row>
    <row r="1248" spans="1:5">
      <c r="A1248" s="322"/>
      <c r="B1248" s="302"/>
      <c r="C1248" s="323"/>
      <c r="D1248" s="324"/>
      <c r="E1248" s="325"/>
    </row>
    <row r="1249" spans="1:5">
      <c r="A1249" s="322"/>
      <c r="B1249" s="302"/>
      <c r="C1249" s="323"/>
      <c r="D1249" s="324"/>
      <c r="E1249" s="325"/>
    </row>
    <row r="1250" spans="1:5">
      <c r="A1250" s="322"/>
      <c r="B1250" s="302"/>
      <c r="C1250" s="323"/>
      <c r="D1250" s="324"/>
      <c r="E1250" s="325"/>
    </row>
    <row r="1251" spans="1:5">
      <c r="A1251" s="322"/>
      <c r="B1251" s="302"/>
      <c r="C1251" s="323"/>
      <c r="D1251" s="324"/>
      <c r="E1251" s="325"/>
    </row>
    <row r="1252" spans="1:5">
      <c r="A1252" s="322"/>
      <c r="B1252" s="302"/>
      <c r="C1252" s="323"/>
      <c r="D1252" s="324"/>
      <c r="E1252" s="325"/>
    </row>
    <row r="1253" spans="1:5">
      <c r="A1253" s="322"/>
      <c r="B1253" s="302"/>
      <c r="C1253" s="323"/>
      <c r="D1253" s="324"/>
      <c r="E1253" s="325"/>
    </row>
    <row r="1254" spans="1:5">
      <c r="A1254" s="322"/>
      <c r="B1254" s="302"/>
      <c r="C1254" s="323"/>
      <c r="D1254" s="324"/>
      <c r="E1254" s="325"/>
    </row>
    <row r="1255" spans="1:5">
      <c r="A1255" s="322"/>
      <c r="B1255" s="302"/>
      <c r="C1255" s="323"/>
      <c r="D1255" s="324"/>
      <c r="E1255" s="325"/>
    </row>
    <row r="1256" spans="1:5">
      <c r="A1256" s="322"/>
      <c r="B1256" s="302"/>
      <c r="C1256" s="323"/>
      <c r="D1256" s="324"/>
      <c r="E1256" s="325"/>
    </row>
    <row r="1257" spans="1:5">
      <c r="A1257" s="322"/>
      <c r="B1257" s="302"/>
      <c r="C1257" s="323"/>
      <c r="D1257" s="324"/>
      <c r="E1257" s="325"/>
    </row>
    <row r="1258" spans="1:5">
      <c r="A1258" s="322"/>
      <c r="B1258" s="302"/>
      <c r="C1258" s="323"/>
      <c r="D1258" s="324"/>
      <c r="E1258" s="325"/>
    </row>
    <row r="1259" spans="1:5">
      <c r="A1259" s="322"/>
      <c r="B1259" s="302"/>
      <c r="C1259" s="323"/>
      <c r="D1259" s="324"/>
      <c r="E1259" s="325"/>
    </row>
    <row r="1260" spans="1:5">
      <c r="A1260" s="322"/>
      <c r="B1260" s="302"/>
      <c r="C1260" s="323"/>
      <c r="D1260" s="324"/>
      <c r="E1260" s="325"/>
    </row>
    <row r="1261" spans="1:5">
      <c r="A1261" s="322"/>
      <c r="B1261" s="302"/>
      <c r="C1261" s="323"/>
      <c r="D1261" s="324"/>
      <c r="E1261" s="325"/>
    </row>
    <row r="1262" spans="1:5">
      <c r="A1262" s="322"/>
      <c r="B1262" s="302"/>
      <c r="C1262" s="323"/>
      <c r="D1262" s="324"/>
      <c r="E1262" s="325"/>
    </row>
    <row r="1263" spans="1:5">
      <c r="A1263" s="322"/>
      <c r="B1263" s="302"/>
      <c r="C1263" s="323"/>
      <c r="D1263" s="324"/>
      <c r="E1263" s="325"/>
    </row>
    <row r="1264" spans="1:5">
      <c r="A1264" s="322"/>
      <c r="B1264" s="302"/>
      <c r="C1264" s="323"/>
      <c r="D1264" s="324"/>
      <c r="E1264" s="325"/>
    </row>
    <row r="1265" spans="1:5">
      <c r="A1265" s="322"/>
      <c r="B1265" s="302"/>
      <c r="C1265" s="323"/>
      <c r="D1265" s="324"/>
      <c r="E1265" s="325"/>
    </row>
    <row r="1266" spans="1:5">
      <c r="A1266" s="322"/>
      <c r="B1266" s="302"/>
      <c r="C1266" s="323"/>
      <c r="D1266" s="324"/>
      <c r="E1266" s="325"/>
    </row>
    <row r="1267" spans="1:5">
      <c r="A1267" s="322"/>
      <c r="B1267" s="302"/>
      <c r="C1267" s="323"/>
      <c r="D1267" s="324"/>
      <c r="E1267" s="325"/>
    </row>
    <row r="1268" spans="1:5">
      <c r="A1268" s="322"/>
      <c r="B1268" s="302"/>
      <c r="C1268" s="323"/>
      <c r="D1268" s="324"/>
      <c r="E1268" s="325"/>
    </row>
    <row r="1269" spans="1:5">
      <c r="A1269" s="322"/>
      <c r="B1269" s="302"/>
      <c r="C1269" s="323"/>
      <c r="D1269" s="324"/>
      <c r="E1269" s="325"/>
    </row>
    <row r="1270" spans="1:5">
      <c r="A1270" s="322"/>
      <c r="B1270" s="302"/>
      <c r="C1270" s="323"/>
      <c r="D1270" s="324"/>
      <c r="E1270" s="325"/>
    </row>
    <row r="1271" spans="1:5">
      <c r="A1271" s="322"/>
      <c r="B1271" s="302"/>
      <c r="C1271" s="323"/>
      <c r="D1271" s="324"/>
      <c r="E1271" s="325"/>
    </row>
    <row r="1272" spans="1:5">
      <c r="A1272" s="322"/>
      <c r="B1272" s="302"/>
      <c r="C1272" s="323"/>
      <c r="D1272" s="324"/>
      <c r="E1272" s="325"/>
    </row>
    <row r="1273" spans="1:5">
      <c r="A1273" s="322"/>
      <c r="B1273" s="302"/>
      <c r="C1273" s="323"/>
      <c r="D1273" s="324"/>
      <c r="E1273" s="325"/>
    </row>
    <row r="1274" spans="1:5">
      <c r="A1274" s="322"/>
      <c r="B1274" s="302"/>
      <c r="C1274" s="323"/>
      <c r="D1274" s="324"/>
      <c r="E1274" s="325"/>
    </row>
    <row r="1275" spans="1:5">
      <c r="A1275" s="322"/>
      <c r="B1275" s="302"/>
      <c r="C1275" s="323"/>
      <c r="D1275" s="324"/>
      <c r="E1275" s="325"/>
    </row>
    <row r="1276" spans="1:5">
      <c r="A1276" s="322"/>
      <c r="B1276" s="302"/>
      <c r="C1276" s="323"/>
      <c r="D1276" s="324"/>
      <c r="E1276" s="325"/>
    </row>
    <row r="1277" spans="1:5">
      <c r="A1277" s="322"/>
      <c r="B1277" s="302"/>
      <c r="C1277" s="323"/>
      <c r="D1277" s="324"/>
      <c r="E1277" s="325"/>
    </row>
    <row r="1278" spans="1:5">
      <c r="A1278" s="322"/>
      <c r="B1278" s="302"/>
      <c r="C1278" s="323"/>
      <c r="D1278" s="324"/>
      <c r="E1278" s="325"/>
    </row>
    <row r="1279" spans="1:5">
      <c r="A1279" s="322"/>
      <c r="B1279" s="302"/>
      <c r="C1279" s="323"/>
      <c r="D1279" s="324"/>
      <c r="E1279" s="325"/>
    </row>
    <row r="1280" spans="1:5">
      <c r="A1280" s="322"/>
      <c r="B1280" s="302"/>
      <c r="C1280" s="323"/>
      <c r="D1280" s="324"/>
      <c r="E1280" s="325"/>
    </row>
    <row r="1281" spans="1:5">
      <c r="A1281" s="322"/>
      <c r="B1281" s="302"/>
      <c r="C1281" s="323"/>
      <c r="D1281" s="324"/>
      <c r="E1281" s="325"/>
    </row>
    <row r="1282" spans="1:5">
      <c r="A1282" s="322"/>
      <c r="B1282" s="302"/>
      <c r="C1282" s="323"/>
      <c r="D1282" s="324"/>
      <c r="E1282" s="325"/>
    </row>
    <row r="1283" spans="1:5">
      <c r="A1283" s="322"/>
      <c r="B1283" s="302"/>
      <c r="C1283" s="323"/>
      <c r="D1283" s="324"/>
      <c r="E1283" s="325"/>
    </row>
    <row r="1284" spans="1:5">
      <c r="A1284" s="322"/>
      <c r="B1284" s="302"/>
      <c r="C1284" s="323"/>
      <c r="D1284" s="324"/>
      <c r="E1284" s="325"/>
    </row>
    <row r="1285" spans="1:5">
      <c r="A1285" s="322"/>
      <c r="B1285" s="302"/>
      <c r="C1285" s="323"/>
      <c r="D1285" s="324"/>
      <c r="E1285" s="325"/>
    </row>
    <row r="1286" spans="1:5">
      <c r="A1286" s="322"/>
      <c r="B1286" s="302"/>
      <c r="C1286" s="323"/>
      <c r="D1286" s="324"/>
      <c r="E1286" s="325"/>
    </row>
    <row r="1287" spans="1:5">
      <c r="A1287" s="322"/>
      <c r="B1287" s="302"/>
      <c r="C1287" s="323"/>
      <c r="D1287" s="324"/>
      <c r="E1287" s="325"/>
    </row>
    <row r="1288" spans="1:5">
      <c r="A1288" s="322"/>
      <c r="B1288" s="302"/>
      <c r="C1288" s="323"/>
      <c r="D1288" s="324"/>
      <c r="E1288" s="325"/>
    </row>
    <row r="1289" spans="1:5">
      <c r="A1289" s="322"/>
      <c r="B1289" s="302"/>
      <c r="C1289" s="323"/>
      <c r="D1289" s="324"/>
      <c r="E1289" s="325"/>
    </row>
    <row r="1290" spans="1:5">
      <c r="A1290" s="322"/>
      <c r="B1290" s="302"/>
      <c r="C1290" s="323"/>
      <c r="D1290" s="324"/>
      <c r="E1290" s="325"/>
    </row>
    <row r="1291" spans="1:5">
      <c r="A1291" s="322"/>
      <c r="B1291" s="302"/>
      <c r="C1291" s="323"/>
      <c r="D1291" s="324"/>
      <c r="E1291" s="325"/>
    </row>
    <row r="1292" spans="1:5">
      <c r="A1292" s="322"/>
      <c r="B1292" s="302"/>
      <c r="C1292" s="323"/>
      <c r="D1292" s="324"/>
      <c r="E1292" s="325"/>
    </row>
    <row r="1293" spans="1:5">
      <c r="A1293" s="322"/>
      <c r="B1293" s="302"/>
      <c r="C1293" s="323"/>
      <c r="D1293" s="324"/>
      <c r="E1293" s="325"/>
    </row>
    <row r="1294" spans="1:5">
      <c r="A1294" s="322"/>
      <c r="B1294" s="302"/>
      <c r="C1294" s="323"/>
      <c r="D1294" s="324"/>
      <c r="E1294" s="325"/>
    </row>
    <row r="1295" spans="1:5">
      <c r="A1295" s="322"/>
      <c r="B1295" s="302"/>
      <c r="C1295" s="323"/>
      <c r="D1295" s="324"/>
      <c r="E1295" s="325"/>
    </row>
    <row r="1296" spans="1:5">
      <c r="A1296" s="322"/>
      <c r="B1296" s="302"/>
      <c r="C1296" s="323"/>
      <c r="D1296" s="324"/>
      <c r="E1296" s="325"/>
    </row>
    <row r="1297" spans="1:5">
      <c r="A1297" s="322"/>
      <c r="B1297" s="302"/>
      <c r="C1297" s="323"/>
      <c r="D1297" s="324"/>
      <c r="E1297" s="325"/>
    </row>
    <row r="1298" spans="1:5">
      <c r="A1298" s="322"/>
      <c r="B1298" s="302"/>
      <c r="C1298" s="323"/>
      <c r="D1298" s="324"/>
      <c r="E1298" s="325"/>
    </row>
    <row r="1299" spans="1:5">
      <c r="A1299" s="322"/>
      <c r="B1299" s="302"/>
      <c r="C1299" s="323"/>
      <c r="D1299" s="324"/>
      <c r="E1299" s="325"/>
    </row>
    <row r="1300" spans="1:5">
      <c r="A1300" s="322"/>
      <c r="B1300" s="302"/>
      <c r="C1300" s="323"/>
      <c r="D1300" s="324"/>
      <c r="E1300" s="325"/>
    </row>
    <row r="1301" spans="1:5">
      <c r="A1301" s="322"/>
      <c r="B1301" s="302"/>
      <c r="C1301" s="323"/>
      <c r="D1301" s="324"/>
      <c r="E1301" s="325"/>
    </row>
    <row r="1302" spans="1:5">
      <c r="A1302" s="322"/>
      <c r="B1302" s="302"/>
      <c r="C1302" s="323"/>
      <c r="D1302" s="324"/>
      <c r="E1302" s="325"/>
    </row>
    <row r="1303" spans="1:5">
      <c r="A1303" s="322"/>
      <c r="B1303" s="302"/>
      <c r="C1303" s="323"/>
      <c r="D1303" s="324"/>
      <c r="E1303" s="325"/>
    </row>
    <row r="1304" spans="1:5">
      <c r="A1304" s="322"/>
      <c r="B1304" s="302"/>
      <c r="C1304" s="323"/>
      <c r="D1304" s="324"/>
      <c r="E1304" s="325"/>
    </row>
    <row r="1305" spans="1:5">
      <c r="A1305" s="322"/>
      <c r="B1305" s="302"/>
      <c r="C1305" s="323"/>
      <c r="D1305" s="324"/>
      <c r="E1305" s="325"/>
    </row>
    <row r="1306" spans="1:5">
      <c r="A1306" s="322"/>
      <c r="B1306" s="302"/>
      <c r="C1306" s="323"/>
      <c r="D1306" s="324"/>
      <c r="E1306" s="325"/>
    </row>
    <row r="1307" spans="1:5">
      <c r="A1307" s="322"/>
      <c r="B1307" s="302"/>
      <c r="C1307" s="323"/>
      <c r="D1307" s="324"/>
      <c r="E1307" s="325"/>
    </row>
    <row r="1308" spans="1:5">
      <c r="A1308" s="322"/>
      <c r="B1308" s="302"/>
      <c r="C1308" s="323"/>
      <c r="D1308" s="324"/>
      <c r="E1308" s="325"/>
    </row>
    <row r="1309" spans="1:5">
      <c r="A1309" s="322"/>
      <c r="B1309" s="302"/>
      <c r="C1309" s="323"/>
      <c r="D1309" s="324"/>
      <c r="E1309" s="325"/>
    </row>
    <row r="1310" spans="1:5">
      <c r="A1310" s="322"/>
      <c r="B1310" s="302"/>
      <c r="C1310" s="323"/>
      <c r="D1310" s="324"/>
      <c r="E1310" s="325"/>
    </row>
    <row r="1311" spans="1:5">
      <c r="A1311" s="322"/>
      <c r="B1311" s="302"/>
      <c r="C1311" s="323"/>
      <c r="D1311" s="324"/>
      <c r="E1311" s="325"/>
    </row>
    <row r="1312" spans="1:5">
      <c r="A1312" s="322"/>
      <c r="B1312" s="302"/>
      <c r="C1312" s="323"/>
      <c r="D1312" s="324"/>
      <c r="E1312" s="325"/>
    </row>
    <row r="1313" spans="1:5">
      <c r="A1313" s="322"/>
      <c r="B1313" s="302"/>
      <c r="C1313" s="323"/>
      <c r="D1313" s="324"/>
      <c r="E1313" s="325"/>
    </row>
    <row r="1314" spans="1:5">
      <c r="A1314" s="322"/>
      <c r="B1314" s="302"/>
      <c r="C1314" s="323"/>
      <c r="D1314" s="324"/>
      <c r="E1314" s="325"/>
    </row>
    <row r="1315" spans="1:5">
      <c r="A1315" s="322"/>
      <c r="B1315" s="302"/>
      <c r="C1315" s="323"/>
      <c r="D1315" s="324"/>
      <c r="E1315" s="325"/>
    </row>
    <row r="1316" spans="1:5">
      <c r="A1316" s="322"/>
      <c r="B1316" s="302"/>
      <c r="C1316" s="323"/>
      <c r="D1316" s="324"/>
      <c r="E1316" s="325"/>
    </row>
    <row r="1317" spans="1:5">
      <c r="A1317" s="322"/>
      <c r="B1317" s="302"/>
      <c r="C1317" s="323"/>
      <c r="D1317" s="324"/>
      <c r="E1317" s="325"/>
    </row>
    <row r="1318" spans="1:5">
      <c r="A1318" s="322"/>
      <c r="B1318" s="302"/>
      <c r="C1318" s="323"/>
      <c r="D1318" s="324"/>
      <c r="E1318" s="325"/>
    </row>
    <row r="1319" spans="1:5">
      <c r="A1319" s="322"/>
      <c r="B1319" s="302"/>
      <c r="C1319" s="323"/>
      <c r="D1319" s="324"/>
      <c r="E1319" s="325"/>
    </row>
    <row r="1320" spans="1:5">
      <c r="A1320" s="322"/>
      <c r="B1320" s="302"/>
      <c r="C1320" s="323"/>
      <c r="D1320" s="324"/>
      <c r="E1320" s="325"/>
    </row>
    <row r="1321" spans="1:5">
      <c r="A1321" s="322"/>
      <c r="B1321" s="302"/>
      <c r="C1321" s="323"/>
      <c r="D1321" s="324"/>
      <c r="E1321" s="325"/>
    </row>
    <row r="1322" spans="1:5">
      <c r="A1322" s="322"/>
      <c r="B1322" s="302"/>
      <c r="C1322" s="323"/>
      <c r="D1322" s="324"/>
      <c r="E1322" s="325"/>
    </row>
    <row r="1323" spans="1:5">
      <c r="A1323" s="322"/>
      <c r="B1323" s="302"/>
      <c r="C1323" s="323"/>
      <c r="D1323" s="324"/>
      <c r="E1323" s="325"/>
    </row>
    <row r="1324" spans="1:5">
      <c r="A1324" s="322"/>
      <c r="B1324" s="302"/>
      <c r="C1324" s="323"/>
      <c r="D1324" s="324"/>
      <c r="E1324" s="325"/>
    </row>
    <row r="1325" spans="1:5">
      <c r="A1325" s="322"/>
      <c r="B1325" s="302"/>
      <c r="C1325" s="323"/>
      <c r="D1325" s="324"/>
      <c r="E1325" s="325"/>
    </row>
    <row r="1326" spans="1:5">
      <c r="A1326" s="322"/>
      <c r="B1326" s="302"/>
      <c r="C1326" s="323"/>
      <c r="D1326" s="324"/>
      <c r="E1326" s="325"/>
    </row>
    <row r="1327" spans="1:5">
      <c r="A1327" s="322"/>
      <c r="B1327" s="302"/>
      <c r="C1327" s="323"/>
      <c r="D1327" s="324"/>
      <c r="E1327" s="325"/>
    </row>
    <row r="1328" spans="1:5">
      <c r="A1328" s="322"/>
      <c r="B1328" s="302"/>
      <c r="C1328" s="323"/>
      <c r="D1328" s="324"/>
      <c r="E1328" s="325"/>
    </row>
    <row r="1329" spans="1:5">
      <c r="A1329" s="322"/>
      <c r="B1329" s="302"/>
      <c r="C1329" s="323"/>
      <c r="D1329" s="324"/>
      <c r="E1329" s="325"/>
    </row>
    <row r="1330" spans="1:5">
      <c r="A1330" s="322"/>
      <c r="B1330" s="302"/>
      <c r="C1330" s="323"/>
      <c r="D1330" s="324"/>
      <c r="E1330" s="325"/>
    </row>
    <row r="1331" spans="1:5">
      <c r="A1331" s="322"/>
      <c r="B1331" s="302"/>
      <c r="C1331" s="323"/>
      <c r="D1331" s="324"/>
      <c r="E1331" s="325"/>
    </row>
    <row r="1332" spans="1:5">
      <c r="A1332" s="322"/>
      <c r="B1332" s="302"/>
      <c r="C1332" s="323"/>
      <c r="D1332" s="324"/>
      <c r="E1332" s="325"/>
    </row>
    <row r="1333" spans="1:5">
      <c r="A1333" s="322"/>
      <c r="B1333" s="302"/>
      <c r="C1333" s="323"/>
      <c r="D1333" s="324"/>
      <c r="E1333" s="325"/>
    </row>
    <row r="1334" spans="1:5">
      <c r="A1334" s="322"/>
      <c r="B1334" s="302"/>
      <c r="C1334" s="323"/>
      <c r="D1334" s="324"/>
      <c r="E1334" s="325"/>
    </row>
    <row r="1335" spans="1:5">
      <c r="A1335" s="322"/>
      <c r="B1335" s="302"/>
      <c r="C1335" s="323"/>
      <c r="D1335" s="324"/>
      <c r="E1335" s="325"/>
    </row>
    <row r="1336" spans="1:5">
      <c r="A1336" s="322"/>
      <c r="B1336" s="302"/>
      <c r="C1336" s="323"/>
      <c r="D1336" s="324"/>
      <c r="E1336" s="325"/>
    </row>
    <row r="1337" spans="1:5">
      <c r="A1337" s="322"/>
      <c r="B1337" s="302"/>
      <c r="C1337" s="323"/>
      <c r="D1337" s="324"/>
      <c r="E1337" s="325"/>
    </row>
    <row r="1338" spans="1:5">
      <c r="A1338" s="322"/>
      <c r="B1338" s="302"/>
      <c r="C1338" s="323"/>
      <c r="D1338" s="324"/>
      <c r="E1338" s="325"/>
    </row>
    <row r="1339" spans="1:5">
      <c r="A1339" s="322"/>
      <c r="B1339" s="302"/>
      <c r="C1339" s="323"/>
      <c r="D1339" s="324"/>
      <c r="E1339" s="325"/>
    </row>
    <row r="1340" spans="1:5">
      <c r="A1340" s="322"/>
      <c r="B1340" s="302"/>
      <c r="C1340" s="323"/>
      <c r="D1340" s="324"/>
      <c r="E1340" s="325"/>
    </row>
    <row r="1341" spans="1:5">
      <c r="A1341" s="322"/>
      <c r="B1341" s="302"/>
      <c r="C1341" s="323"/>
      <c r="D1341" s="324"/>
      <c r="E1341" s="325"/>
    </row>
    <row r="1342" spans="1:5">
      <c r="A1342" s="322"/>
      <c r="B1342" s="302"/>
      <c r="C1342" s="323"/>
      <c r="D1342" s="324"/>
      <c r="E1342" s="325"/>
    </row>
    <row r="1343" spans="1:5">
      <c r="A1343" s="322"/>
      <c r="B1343" s="302"/>
      <c r="C1343" s="323"/>
      <c r="D1343" s="324"/>
      <c r="E1343" s="325"/>
    </row>
    <row r="1344" spans="1:5">
      <c r="A1344" s="322"/>
      <c r="B1344" s="302"/>
      <c r="C1344" s="323"/>
      <c r="D1344" s="324"/>
      <c r="E1344" s="325"/>
    </row>
    <row r="1345" spans="1:5">
      <c r="A1345" s="322"/>
      <c r="B1345" s="302"/>
      <c r="C1345" s="323"/>
      <c r="D1345" s="324"/>
      <c r="E1345" s="325"/>
    </row>
    <row r="1346" spans="1:5">
      <c r="A1346" s="322"/>
      <c r="B1346" s="302"/>
      <c r="C1346" s="323"/>
      <c r="D1346" s="324"/>
      <c r="E1346" s="325"/>
    </row>
    <row r="1347" spans="1:5">
      <c r="A1347" s="322"/>
      <c r="B1347" s="302"/>
      <c r="C1347" s="323"/>
      <c r="D1347" s="324"/>
      <c r="E1347" s="325"/>
    </row>
    <row r="1348" spans="1:5">
      <c r="A1348" s="322"/>
      <c r="B1348" s="302"/>
      <c r="C1348" s="323"/>
      <c r="D1348" s="324"/>
      <c r="E1348" s="325"/>
    </row>
    <row r="1349" spans="1:5">
      <c r="A1349" s="322"/>
      <c r="B1349" s="302"/>
      <c r="C1349" s="323"/>
      <c r="D1349" s="324"/>
      <c r="E1349" s="325"/>
    </row>
    <row r="1350" spans="1:5">
      <c r="A1350" s="322"/>
      <c r="B1350" s="302"/>
      <c r="C1350" s="323"/>
      <c r="D1350" s="324"/>
      <c r="E1350" s="325"/>
    </row>
    <row r="1351" spans="1:5">
      <c r="A1351" s="322"/>
      <c r="B1351" s="302"/>
      <c r="C1351" s="323"/>
      <c r="D1351" s="324"/>
      <c r="E1351" s="325"/>
    </row>
    <row r="1352" spans="1:5">
      <c r="A1352" s="322"/>
      <c r="B1352" s="302"/>
      <c r="C1352" s="323"/>
      <c r="D1352" s="324"/>
      <c r="E1352" s="325"/>
    </row>
    <row r="1353" spans="1:5">
      <c r="A1353" s="322"/>
      <c r="B1353" s="302"/>
      <c r="C1353" s="323"/>
      <c r="D1353" s="324"/>
      <c r="E1353" s="325"/>
    </row>
    <row r="1354" spans="1:5">
      <c r="A1354" s="322"/>
      <c r="B1354" s="302"/>
      <c r="C1354" s="323"/>
      <c r="D1354" s="324"/>
      <c r="E1354" s="325"/>
    </row>
    <row r="1355" spans="1:5">
      <c r="A1355" s="322"/>
      <c r="B1355" s="302"/>
      <c r="C1355" s="323"/>
      <c r="D1355" s="324"/>
      <c r="E1355" s="325"/>
    </row>
    <row r="1356" spans="1:5">
      <c r="A1356" s="322"/>
      <c r="B1356" s="302"/>
      <c r="C1356" s="323"/>
      <c r="D1356" s="324"/>
      <c r="E1356" s="325"/>
    </row>
    <row r="1357" spans="1:5">
      <c r="A1357" s="322"/>
      <c r="B1357" s="302"/>
      <c r="C1357" s="323"/>
      <c r="D1357" s="324"/>
      <c r="E1357" s="325"/>
    </row>
    <row r="1358" spans="1:5">
      <c r="A1358" s="322"/>
      <c r="B1358" s="302"/>
      <c r="C1358" s="323"/>
      <c r="D1358" s="324"/>
      <c r="E1358" s="325"/>
    </row>
    <row r="1359" spans="1:5">
      <c r="A1359" s="322"/>
      <c r="B1359" s="302"/>
      <c r="C1359" s="323"/>
      <c r="D1359" s="324"/>
      <c r="E1359" s="325"/>
    </row>
    <row r="1360" spans="1:5">
      <c r="A1360" s="322"/>
      <c r="B1360" s="302"/>
      <c r="C1360" s="323"/>
      <c r="D1360" s="324"/>
      <c r="E1360" s="325"/>
    </row>
    <row r="1361" spans="1:5">
      <c r="A1361" s="322"/>
      <c r="B1361" s="302"/>
      <c r="C1361" s="323"/>
      <c r="D1361" s="324"/>
      <c r="E1361" s="325"/>
    </row>
    <row r="1362" spans="1:5">
      <c r="A1362" s="322"/>
      <c r="B1362" s="302"/>
      <c r="C1362" s="323"/>
      <c r="D1362" s="324"/>
      <c r="E1362" s="325"/>
    </row>
    <row r="1363" spans="1:5">
      <c r="A1363" s="322"/>
      <c r="B1363" s="302"/>
      <c r="C1363" s="323"/>
      <c r="D1363" s="324"/>
      <c r="E1363" s="325"/>
    </row>
    <row r="1364" spans="1:5">
      <c r="A1364" s="322"/>
      <c r="B1364" s="302"/>
      <c r="C1364" s="323"/>
      <c r="D1364" s="324"/>
      <c r="E1364" s="325"/>
    </row>
    <row r="1365" spans="1:5">
      <c r="A1365" s="322"/>
      <c r="B1365" s="302"/>
      <c r="C1365" s="323"/>
      <c r="D1365" s="324"/>
      <c r="E1365" s="325"/>
    </row>
    <row r="1366" spans="1:5">
      <c r="A1366" s="322"/>
      <c r="B1366" s="302"/>
      <c r="C1366" s="323"/>
      <c r="D1366" s="324"/>
      <c r="E1366" s="325"/>
    </row>
    <row r="1367" spans="1:5">
      <c r="A1367" s="322"/>
      <c r="B1367" s="302"/>
      <c r="C1367" s="323"/>
      <c r="D1367" s="324"/>
      <c r="E1367" s="325"/>
    </row>
    <row r="1368" spans="1:5">
      <c r="A1368" s="322"/>
      <c r="B1368" s="302"/>
      <c r="C1368" s="323"/>
      <c r="D1368" s="324"/>
      <c r="E1368" s="325"/>
    </row>
    <row r="1369" spans="1:5">
      <c r="A1369" s="322"/>
      <c r="B1369" s="302"/>
      <c r="C1369" s="323"/>
      <c r="D1369" s="324"/>
      <c r="E1369" s="325"/>
    </row>
    <row r="1370" spans="1:5">
      <c r="A1370" s="322"/>
      <c r="B1370" s="302"/>
      <c r="C1370" s="323"/>
      <c r="D1370" s="324"/>
      <c r="E1370" s="325"/>
    </row>
    <row r="1371" spans="1:5">
      <c r="A1371" s="322"/>
      <c r="B1371" s="302"/>
      <c r="C1371" s="323"/>
      <c r="D1371" s="324"/>
      <c r="E1371" s="325"/>
    </row>
    <row r="1372" spans="1:5">
      <c r="A1372" s="322"/>
      <c r="B1372" s="302"/>
      <c r="C1372" s="323"/>
      <c r="D1372" s="324"/>
      <c r="E1372" s="325"/>
    </row>
    <row r="1373" spans="1:5">
      <c r="A1373" s="322"/>
      <c r="B1373" s="302"/>
      <c r="C1373" s="323"/>
      <c r="D1373" s="324"/>
      <c r="E1373" s="325"/>
    </row>
    <row r="1374" spans="1:5">
      <c r="A1374" s="322"/>
      <c r="B1374" s="302"/>
      <c r="C1374" s="323"/>
      <c r="D1374" s="324"/>
      <c r="E1374" s="325"/>
    </row>
    <row r="1375" spans="1:5">
      <c r="A1375" s="322"/>
      <c r="B1375" s="302"/>
      <c r="C1375" s="323"/>
      <c r="D1375" s="324"/>
      <c r="E1375" s="325"/>
    </row>
    <row r="1376" spans="1:5">
      <c r="A1376" s="322"/>
      <c r="B1376" s="302"/>
      <c r="C1376" s="323"/>
      <c r="D1376" s="324"/>
      <c r="E1376" s="325"/>
    </row>
    <row r="1377" spans="1:5">
      <c r="A1377" s="322"/>
      <c r="B1377" s="302"/>
      <c r="C1377" s="323"/>
      <c r="D1377" s="324"/>
      <c r="E1377" s="325"/>
    </row>
    <row r="1378" spans="1:5">
      <c r="A1378" s="322"/>
      <c r="B1378" s="302"/>
      <c r="C1378" s="323"/>
      <c r="D1378" s="324"/>
      <c r="E1378" s="325"/>
    </row>
    <row r="1379" spans="1:5">
      <c r="A1379" s="322"/>
      <c r="B1379" s="302"/>
      <c r="C1379" s="323"/>
      <c r="D1379" s="324"/>
      <c r="E1379" s="325"/>
    </row>
    <row r="1380" spans="1:5">
      <c r="A1380" s="322"/>
      <c r="B1380" s="302"/>
      <c r="C1380" s="323"/>
      <c r="D1380" s="324"/>
      <c r="E1380" s="325"/>
    </row>
    <row r="1381" spans="1:5">
      <c r="A1381" s="322"/>
      <c r="B1381" s="302"/>
      <c r="C1381" s="323"/>
      <c r="D1381" s="324"/>
      <c r="E1381" s="325"/>
    </row>
    <row r="1382" spans="1:5">
      <c r="A1382" s="322"/>
      <c r="B1382" s="302"/>
      <c r="C1382" s="323"/>
      <c r="D1382" s="324"/>
      <c r="E1382" s="325"/>
    </row>
    <row r="1383" spans="1:5">
      <c r="A1383" s="322"/>
      <c r="B1383" s="302"/>
      <c r="C1383" s="323"/>
      <c r="D1383" s="324"/>
      <c r="E1383" s="325"/>
    </row>
    <row r="1384" spans="1:5">
      <c r="A1384" s="322"/>
      <c r="B1384" s="302"/>
      <c r="C1384" s="323"/>
      <c r="D1384" s="324"/>
      <c r="E1384" s="325"/>
    </row>
    <row r="1385" spans="1:5">
      <c r="A1385" s="322"/>
      <c r="B1385" s="302"/>
      <c r="C1385" s="323"/>
      <c r="D1385" s="324"/>
      <c r="E1385" s="325"/>
    </row>
    <row r="1386" spans="1:5">
      <c r="A1386" s="322"/>
      <c r="B1386" s="302"/>
      <c r="C1386" s="323"/>
      <c r="D1386" s="324"/>
      <c r="E1386" s="325"/>
    </row>
    <row r="1387" spans="1:5">
      <c r="A1387" s="322"/>
      <c r="B1387" s="302"/>
      <c r="C1387" s="323"/>
      <c r="D1387" s="324"/>
      <c r="E1387" s="325"/>
    </row>
    <row r="1388" spans="1:5">
      <c r="A1388" s="322"/>
      <c r="B1388" s="302"/>
      <c r="C1388" s="323"/>
      <c r="D1388" s="324"/>
      <c r="E1388" s="325"/>
    </row>
    <row r="1389" spans="1:5">
      <c r="A1389" s="322"/>
      <c r="B1389" s="302"/>
      <c r="C1389" s="323"/>
      <c r="D1389" s="324"/>
      <c r="E1389" s="325"/>
    </row>
    <row r="1390" spans="1:5">
      <c r="A1390" s="322"/>
      <c r="B1390" s="302"/>
      <c r="C1390" s="323"/>
      <c r="D1390" s="324"/>
      <c r="E1390" s="325"/>
    </row>
    <row r="1391" spans="1:5">
      <c r="A1391" s="322"/>
      <c r="B1391" s="302"/>
      <c r="C1391" s="323"/>
      <c r="D1391" s="324"/>
      <c r="E1391" s="325"/>
    </row>
    <row r="1392" spans="1:5">
      <c r="A1392" s="322"/>
      <c r="B1392" s="302"/>
      <c r="C1392" s="323"/>
      <c r="D1392" s="324"/>
      <c r="E1392" s="325"/>
    </row>
    <row r="1393" spans="1:5">
      <c r="A1393" s="322"/>
      <c r="B1393" s="302"/>
      <c r="C1393" s="323"/>
      <c r="D1393" s="324"/>
      <c r="E1393" s="325"/>
    </row>
    <row r="1394" spans="1:5">
      <c r="A1394" s="322"/>
      <c r="B1394" s="302"/>
      <c r="C1394" s="323"/>
      <c r="D1394" s="324"/>
      <c r="E1394" s="325"/>
    </row>
    <row r="1395" spans="1:5">
      <c r="A1395" s="322"/>
      <c r="B1395" s="302"/>
      <c r="C1395" s="323"/>
      <c r="D1395" s="324"/>
      <c r="E1395" s="325"/>
    </row>
    <row r="1396" spans="1:5">
      <c r="A1396" s="322"/>
      <c r="B1396" s="302"/>
      <c r="C1396" s="323"/>
      <c r="D1396" s="324"/>
      <c r="E1396" s="325"/>
    </row>
    <row r="1397" spans="1:5">
      <c r="A1397" s="322"/>
      <c r="B1397" s="302"/>
      <c r="C1397" s="323"/>
      <c r="D1397" s="324"/>
      <c r="E1397" s="325"/>
    </row>
    <row r="1398" spans="1:5">
      <c r="A1398" s="322"/>
      <c r="B1398" s="302"/>
      <c r="C1398" s="323"/>
      <c r="D1398" s="324"/>
      <c r="E1398" s="325"/>
    </row>
    <row r="1399" spans="1:5">
      <c r="A1399" s="322"/>
      <c r="B1399" s="302"/>
      <c r="C1399" s="323"/>
      <c r="D1399" s="324"/>
      <c r="E1399" s="325"/>
    </row>
    <row r="1400" spans="1:5">
      <c r="A1400" s="322"/>
      <c r="B1400" s="302"/>
      <c r="C1400" s="323"/>
      <c r="D1400" s="324"/>
      <c r="E1400" s="325"/>
    </row>
    <row r="1401" spans="1:5">
      <c r="A1401" s="322"/>
      <c r="B1401" s="302"/>
      <c r="C1401" s="323"/>
      <c r="D1401" s="324"/>
      <c r="E1401" s="325"/>
    </row>
    <row r="1402" spans="1:5">
      <c r="A1402" s="322"/>
      <c r="B1402" s="302"/>
      <c r="C1402" s="323"/>
      <c r="D1402" s="324"/>
      <c r="E1402" s="325"/>
    </row>
    <row r="1403" spans="1:5">
      <c r="A1403" s="322"/>
      <c r="B1403" s="302"/>
      <c r="C1403" s="323"/>
      <c r="D1403" s="324"/>
      <c r="E1403" s="325"/>
    </row>
    <row r="1404" spans="1:5">
      <c r="A1404" s="322"/>
      <c r="B1404" s="302"/>
      <c r="C1404" s="323"/>
      <c r="D1404" s="324"/>
      <c r="E1404" s="325"/>
    </row>
    <row r="1405" spans="1:5">
      <c r="A1405" s="322"/>
      <c r="B1405" s="302"/>
      <c r="C1405" s="323"/>
      <c r="D1405" s="324"/>
      <c r="E1405" s="325"/>
    </row>
    <row r="1406" spans="1:5">
      <c r="A1406" s="322"/>
      <c r="B1406" s="302"/>
      <c r="C1406" s="323"/>
      <c r="D1406" s="324"/>
      <c r="E1406" s="325"/>
    </row>
    <row r="1407" spans="1:5">
      <c r="A1407" s="322"/>
      <c r="B1407" s="302"/>
      <c r="C1407" s="323"/>
      <c r="D1407" s="324"/>
      <c r="E1407" s="325"/>
    </row>
    <row r="1408" spans="1:5">
      <c r="A1408" s="322"/>
      <c r="B1408" s="302"/>
      <c r="C1408" s="323"/>
      <c r="D1408" s="324"/>
      <c r="E1408" s="325"/>
    </row>
    <row r="1409" spans="1:5">
      <c r="A1409" s="322"/>
      <c r="B1409" s="302"/>
      <c r="C1409" s="323"/>
      <c r="D1409" s="324"/>
      <c r="E1409" s="325"/>
    </row>
    <row r="1410" spans="1:5">
      <c r="A1410" s="322"/>
      <c r="B1410" s="302"/>
      <c r="C1410" s="323"/>
      <c r="D1410" s="324"/>
      <c r="E1410" s="325"/>
    </row>
    <row r="1411" spans="1:5">
      <c r="A1411" s="322"/>
      <c r="B1411" s="302"/>
      <c r="C1411" s="323"/>
      <c r="D1411" s="324"/>
      <c r="E1411" s="325"/>
    </row>
    <row r="1412" spans="1:5">
      <c r="A1412" s="322"/>
      <c r="B1412" s="302"/>
      <c r="C1412" s="323"/>
      <c r="D1412" s="324"/>
      <c r="E1412" s="325"/>
    </row>
    <row r="1413" spans="1:5">
      <c r="A1413" s="322"/>
      <c r="B1413" s="302"/>
      <c r="C1413" s="323"/>
      <c r="D1413" s="324"/>
      <c r="E1413" s="325"/>
    </row>
    <row r="1414" spans="1:5">
      <c r="A1414" s="322"/>
      <c r="B1414" s="302"/>
      <c r="C1414" s="323"/>
      <c r="D1414" s="324"/>
      <c r="E1414" s="325"/>
    </row>
    <row r="1415" spans="1:5">
      <c r="A1415" s="322"/>
      <c r="B1415" s="302"/>
      <c r="C1415" s="323"/>
      <c r="D1415" s="324"/>
      <c r="E1415" s="325"/>
    </row>
    <row r="1416" spans="1:5">
      <c r="A1416" s="322"/>
      <c r="B1416" s="302"/>
      <c r="C1416" s="323"/>
      <c r="D1416" s="324"/>
      <c r="E1416" s="325"/>
    </row>
    <row r="1417" spans="1:5">
      <c r="A1417" s="322"/>
      <c r="B1417" s="302"/>
      <c r="C1417" s="323"/>
      <c r="D1417" s="324"/>
      <c r="E1417" s="325"/>
    </row>
    <row r="1418" spans="1:5">
      <c r="A1418" s="322"/>
      <c r="B1418" s="302"/>
      <c r="C1418" s="323"/>
      <c r="D1418" s="324"/>
      <c r="E1418" s="325"/>
    </row>
    <row r="1419" spans="1:5">
      <c r="A1419" s="322"/>
      <c r="B1419" s="302"/>
      <c r="C1419" s="323"/>
      <c r="D1419" s="324"/>
      <c r="E1419" s="325"/>
    </row>
    <row r="1420" spans="1:5">
      <c r="A1420" s="322"/>
      <c r="B1420" s="302"/>
      <c r="C1420" s="323"/>
      <c r="D1420" s="324"/>
      <c r="E1420" s="325"/>
    </row>
    <row r="1421" spans="1:5">
      <c r="A1421" s="322"/>
      <c r="B1421" s="302"/>
      <c r="C1421" s="323"/>
      <c r="D1421" s="324"/>
      <c r="E1421" s="325"/>
    </row>
    <row r="1422" spans="1:5">
      <c r="A1422" s="322"/>
      <c r="B1422" s="302"/>
      <c r="C1422" s="323"/>
      <c r="D1422" s="324"/>
      <c r="E1422" s="325"/>
    </row>
    <row r="1423" spans="1:5">
      <c r="A1423" s="322"/>
      <c r="B1423" s="302"/>
      <c r="C1423" s="323"/>
      <c r="D1423" s="324"/>
      <c r="E1423" s="325"/>
    </row>
    <row r="1424" spans="1:5">
      <c r="A1424" s="322"/>
      <c r="B1424" s="302"/>
      <c r="C1424" s="323"/>
      <c r="D1424" s="324"/>
      <c r="E1424" s="325"/>
    </row>
    <row r="1425" spans="1:5">
      <c r="A1425" s="322"/>
      <c r="B1425" s="302"/>
      <c r="C1425" s="323"/>
      <c r="D1425" s="324"/>
      <c r="E1425" s="325"/>
    </row>
    <row r="1426" spans="1:5">
      <c r="A1426" s="322"/>
      <c r="B1426" s="302"/>
      <c r="C1426" s="323"/>
      <c r="D1426" s="324"/>
      <c r="E1426" s="325"/>
    </row>
    <row r="1427" spans="1:5">
      <c r="A1427" s="322"/>
      <c r="B1427" s="302"/>
      <c r="C1427" s="323"/>
      <c r="D1427" s="324"/>
      <c r="E1427" s="325"/>
    </row>
    <row r="1428" spans="1:5">
      <c r="A1428" s="322"/>
      <c r="B1428" s="302"/>
      <c r="C1428" s="323"/>
      <c r="D1428" s="324"/>
      <c r="E1428" s="325"/>
    </row>
    <row r="1429" spans="1:5">
      <c r="A1429" s="322"/>
      <c r="B1429" s="302"/>
      <c r="C1429" s="323"/>
      <c r="D1429" s="324"/>
      <c r="E1429" s="325"/>
    </row>
    <row r="1430" spans="1:5">
      <c r="A1430" s="322"/>
      <c r="B1430" s="302"/>
      <c r="C1430" s="323"/>
      <c r="D1430" s="324"/>
      <c r="E1430" s="325"/>
    </row>
    <row r="1431" spans="1:5">
      <c r="A1431" s="322"/>
      <c r="B1431" s="302"/>
      <c r="C1431" s="323"/>
      <c r="D1431" s="324"/>
      <c r="E1431" s="325"/>
    </row>
    <row r="1432" spans="1:5">
      <c r="A1432" s="322"/>
      <c r="B1432" s="302"/>
      <c r="C1432" s="323"/>
      <c r="D1432" s="324"/>
      <c r="E1432" s="325"/>
    </row>
    <row r="1433" spans="1:5">
      <c r="A1433" s="322"/>
      <c r="B1433" s="302"/>
      <c r="C1433" s="323"/>
      <c r="D1433" s="324"/>
      <c r="E1433" s="325"/>
    </row>
    <row r="1434" spans="1:5">
      <c r="A1434" s="322"/>
      <c r="B1434" s="302"/>
      <c r="C1434" s="323"/>
      <c r="D1434" s="324"/>
      <c r="E1434" s="325"/>
    </row>
    <row r="1435" spans="1:5">
      <c r="A1435" s="322"/>
      <c r="B1435" s="302"/>
      <c r="C1435" s="323"/>
      <c r="D1435" s="324"/>
      <c r="E1435" s="325"/>
    </row>
    <row r="1436" spans="1:5">
      <c r="A1436" s="322"/>
      <c r="B1436" s="302"/>
      <c r="C1436" s="323"/>
      <c r="D1436" s="324"/>
      <c r="E1436" s="325"/>
    </row>
    <row r="1437" spans="1:5">
      <c r="A1437" s="322"/>
      <c r="B1437" s="302"/>
      <c r="C1437" s="323"/>
      <c r="D1437" s="324"/>
      <c r="E1437" s="325"/>
    </row>
    <row r="1438" spans="1:5">
      <c r="A1438" s="322"/>
      <c r="B1438" s="302"/>
      <c r="C1438" s="323"/>
      <c r="D1438" s="324"/>
      <c r="E1438" s="325"/>
    </row>
    <row r="1439" spans="1:5">
      <c r="A1439" s="322"/>
      <c r="B1439" s="302"/>
      <c r="C1439" s="323"/>
      <c r="D1439" s="324"/>
      <c r="E1439" s="325"/>
    </row>
    <row r="1440" spans="1:5">
      <c r="A1440" s="322"/>
      <c r="B1440" s="302"/>
      <c r="C1440" s="323"/>
      <c r="D1440" s="324"/>
      <c r="E1440" s="325"/>
    </row>
    <row r="1441" spans="1:5">
      <c r="A1441" s="322"/>
      <c r="B1441" s="302"/>
      <c r="C1441" s="323"/>
      <c r="D1441" s="324"/>
      <c r="E1441" s="325"/>
    </row>
    <row r="1442" spans="1:5">
      <c r="A1442" s="322"/>
      <c r="B1442" s="302"/>
      <c r="C1442" s="323"/>
      <c r="D1442" s="324"/>
      <c r="E1442" s="325"/>
    </row>
    <row r="1443" spans="1:5">
      <c r="A1443" s="322"/>
      <c r="B1443" s="302"/>
      <c r="C1443" s="323"/>
      <c r="D1443" s="324"/>
      <c r="E1443" s="325"/>
    </row>
    <row r="1444" spans="1:5">
      <c r="A1444" s="322"/>
      <c r="B1444" s="302"/>
      <c r="C1444" s="323"/>
      <c r="D1444" s="324"/>
      <c r="E1444" s="325"/>
    </row>
    <row r="1445" spans="1:5">
      <c r="A1445" s="322"/>
      <c r="B1445" s="302"/>
      <c r="C1445" s="323"/>
      <c r="D1445" s="324"/>
      <c r="E1445" s="325"/>
    </row>
    <row r="1446" spans="1:5">
      <c r="A1446" s="322"/>
      <c r="B1446" s="302"/>
      <c r="C1446" s="323"/>
      <c r="D1446" s="324"/>
      <c r="E1446" s="325"/>
    </row>
    <row r="1447" spans="1:5">
      <c r="A1447" s="322"/>
      <c r="B1447" s="302"/>
      <c r="C1447" s="323"/>
      <c r="D1447" s="324"/>
      <c r="E1447" s="325"/>
    </row>
    <row r="1448" spans="1:5">
      <c r="A1448" s="322"/>
      <c r="B1448" s="302"/>
      <c r="C1448" s="323"/>
      <c r="D1448" s="324"/>
      <c r="E1448" s="325"/>
    </row>
    <row r="1449" spans="1:5">
      <c r="A1449" s="322"/>
      <c r="B1449" s="302"/>
      <c r="C1449" s="323"/>
      <c r="D1449" s="324"/>
      <c r="E1449" s="325"/>
    </row>
    <row r="1450" spans="1:5">
      <c r="A1450" s="322"/>
      <c r="B1450" s="302"/>
      <c r="C1450" s="323"/>
      <c r="D1450" s="324"/>
      <c r="E1450" s="325"/>
    </row>
    <row r="1451" spans="1:5">
      <c r="A1451" s="322"/>
      <c r="B1451" s="302"/>
      <c r="C1451" s="323"/>
      <c r="D1451" s="324"/>
      <c r="E1451" s="325"/>
    </row>
    <row r="1452" spans="1:5">
      <c r="A1452" s="322"/>
      <c r="B1452" s="302"/>
      <c r="C1452" s="323"/>
      <c r="D1452" s="324"/>
      <c r="E1452" s="325"/>
    </row>
    <row r="1453" spans="1:5">
      <c r="A1453" s="322"/>
      <c r="B1453" s="302"/>
      <c r="C1453" s="323"/>
      <c r="D1453" s="324"/>
      <c r="E1453" s="325"/>
    </row>
    <row r="1454" spans="1:5">
      <c r="A1454" s="322"/>
      <c r="B1454" s="302"/>
      <c r="C1454" s="323"/>
      <c r="D1454" s="324"/>
      <c r="E1454" s="325"/>
    </row>
    <row r="1455" spans="1:5">
      <c r="A1455" s="322"/>
      <c r="B1455" s="302"/>
      <c r="C1455" s="323"/>
      <c r="D1455" s="324"/>
      <c r="E1455" s="325"/>
    </row>
    <row r="1456" spans="1:5">
      <c r="A1456" s="322"/>
      <c r="B1456" s="302"/>
      <c r="C1456" s="323"/>
      <c r="D1456" s="324"/>
      <c r="E1456" s="325"/>
    </row>
    <row r="1457" spans="1:5">
      <c r="A1457" s="322"/>
      <c r="B1457" s="302"/>
      <c r="C1457" s="323"/>
      <c r="D1457" s="324"/>
      <c r="E1457" s="325"/>
    </row>
    <row r="1458" spans="1:5">
      <c r="A1458" s="322"/>
      <c r="B1458" s="302"/>
      <c r="C1458" s="323"/>
      <c r="D1458" s="324"/>
      <c r="E1458" s="325"/>
    </row>
    <row r="1459" spans="1:5">
      <c r="A1459" s="322"/>
      <c r="B1459" s="302"/>
      <c r="C1459" s="323"/>
      <c r="D1459" s="324"/>
      <c r="E1459" s="325"/>
    </row>
    <row r="1460" spans="1:5">
      <c r="A1460" s="322"/>
      <c r="B1460" s="302"/>
      <c r="C1460" s="323"/>
      <c r="D1460" s="324"/>
      <c r="E1460" s="325"/>
    </row>
    <row r="1461" spans="1:5">
      <c r="A1461" s="322"/>
      <c r="B1461" s="302"/>
      <c r="C1461" s="323"/>
      <c r="D1461" s="324"/>
      <c r="E1461" s="325"/>
    </row>
    <row r="1462" spans="1:5">
      <c r="A1462" s="322"/>
      <c r="B1462" s="302"/>
      <c r="C1462" s="323"/>
      <c r="D1462" s="324"/>
      <c r="E1462" s="325"/>
    </row>
    <row r="1463" spans="1:5">
      <c r="A1463" s="322"/>
      <c r="B1463" s="302"/>
      <c r="C1463" s="323"/>
      <c r="D1463" s="324"/>
      <c r="E1463" s="325"/>
    </row>
    <row r="1464" spans="1:5">
      <c r="A1464" s="322"/>
      <c r="B1464" s="302"/>
      <c r="C1464" s="323"/>
      <c r="D1464" s="324"/>
      <c r="E1464" s="325"/>
    </row>
    <row r="1465" spans="1:5">
      <c r="A1465" s="322"/>
      <c r="B1465" s="302"/>
      <c r="C1465" s="323"/>
      <c r="D1465" s="324"/>
      <c r="E1465" s="325"/>
    </row>
    <row r="1466" spans="1:5">
      <c r="A1466" s="322"/>
      <c r="B1466" s="302"/>
      <c r="C1466" s="323"/>
      <c r="D1466" s="324"/>
      <c r="E1466" s="325"/>
    </row>
    <row r="1467" spans="1:5">
      <c r="A1467" s="322"/>
      <c r="B1467" s="302"/>
      <c r="C1467" s="323"/>
      <c r="D1467" s="324"/>
      <c r="E1467" s="325"/>
    </row>
    <row r="1468" spans="1:5">
      <c r="A1468" s="322"/>
      <c r="B1468" s="302"/>
      <c r="C1468" s="323"/>
      <c r="D1468" s="324"/>
      <c r="E1468" s="325"/>
    </row>
    <row r="1469" spans="1:5">
      <c r="A1469" s="322"/>
      <c r="B1469" s="302"/>
      <c r="C1469" s="323"/>
      <c r="D1469" s="324"/>
      <c r="E1469" s="325"/>
    </row>
    <row r="1470" spans="1:5">
      <c r="A1470" s="322"/>
      <c r="B1470" s="302"/>
      <c r="C1470" s="323"/>
      <c r="D1470" s="324"/>
      <c r="E1470" s="325"/>
    </row>
    <row r="1471" spans="1:5">
      <c r="A1471" s="322"/>
      <c r="B1471" s="302"/>
      <c r="C1471" s="323"/>
      <c r="D1471" s="324"/>
      <c r="E1471" s="325"/>
    </row>
    <row r="1472" spans="1:5">
      <c r="A1472" s="322"/>
      <c r="B1472" s="302"/>
      <c r="C1472" s="323"/>
      <c r="D1472" s="324"/>
      <c r="E1472" s="325"/>
    </row>
    <row r="1473" spans="1:5">
      <c r="A1473" s="322"/>
      <c r="B1473" s="302"/>
      <c r="C1473" s="323"/>
      <c r="D1473" s="324"/>
      <c r="E1473" s="325"/>
    </row>
    <row r="1474" spans="1:5">
      <c r="A1474" s="322"/>
      <c r="B1474" s="302"/>
      <c r="C1474" s="323"/>
      <c r="D1474" s="324"/>
      <c r="E1474" s="325"/>
    </row>
    <row r="1475" spans="1:5">
      <c r="A1475" s="322"/>
      <c r="B1475" s="302"/>
      <c r="C1475" s="323"/>
      <c r="D1475" s="324"/>
      <c r="E1475" s="325"/>
    </row>
    <row r="1476" spans="1:5">
      <c r="A1476" s="322"/>
      <c r="B1476" s="302"/>
      <c r="C1476" s="323"/>
      <c r="D1476" s="324"/>
      <c r="E1476" s="325"/>
    </row>
    <row r="1477" spans="1:5">
      <c r="A1477" s="322"/>
      <c r="B1477" s="302"/>
      <c r="C1477" s="323"/>
      <c r="D1477" s="324"/>
      <c r="E1477" s="325"/>
    </row>
    <row r="1478" spans="1:5">
      <c r="A1478" s="322"/>
      <c r="B1478" s="302"/>
      <c r="C1478" s="323"/>
      <c r="D1478" s="324"/>
      <c r="E1478" s="325"/>
    </row>
    <row r="1479" spans="1:5">
      <c r="A1479" s="322"/>
      <c r="B1479" s="302"/>
      <c r="C1479" s="323"/>
      <c r="D1479" s="324"/>
      <c r="E1479" s="325"/>
    </row>
    <row r="1480" spans="1:5">
      <c r="A1480" s="322"/>
      <c r="B1480" s="302"/>
      <c r="C1480" s="323"/>
      <c r="D1480" s="324"/>
      <c r="E1480" s="325"/>
    </row>
    <row r="1481" spans="1:5">
      <c r="A1481" s="322"/>
      <c r="B1481" s="302"/>
      <c r="C1481" s="323"/>
      <c r="D1481" s="324"/>
      <c r="E1481" s="325"/>
    </row>
    <row r="1482" spans="1:5">
      <c r="A1482" s="322"/>
      <c r="B1482" s="302"/>
      <c r="C1482" s="323"/>
      <c r="D1482" s="324"/>
      <c r="E1482" s="325"/>
    </row>
    <row r="1483" spans="1:5">
      <c r="A1483" s="322"/>
      <c r="B1483" s="302"/>
      <c r="C1483" s="323"/>
      <c r="D1483" s="324"/>
      <c r="E1483" s="325"/>
    </row>
    <row r="1484" spans="1:5">
      <c r="A1484" s="322"/>
      <c r="B1484" s="302"/>
      <c r="C1484" s="323"/>
      <c r="D1484" s="324"/>
      <c r="E1484" s="325"/>
    </row>
    <row r="1485" spans="1:5">
      <c r="A1485" s="322"/>
      <c r="B1485" s="302"/>
      <c r="C1485" s="323"/>
      <c r="D1485" s="324"/>
      <c r="E1485" s="325"/>
    </row>
    <row r="1486" spans="1:5">
      <c r="A1486" s="322"/>
      <c r="B1486" s="302"/>
      <c r="C1486" s="323"/>
      <c r="D1486" s="324"/>
      <c r="E1486" s="325"/>
    </row>
    <row r="1487" spans="1:5">
      <c r="A1487" s="322"/>
      <c r="B1487" s="302"/>
      <c r="C1487" s="323"/>
      <c r="D1487" s="324"/>
      <c r="E1487" s="325"/>
    </row>
    <row r="1488" spans="1:5">
      <c r="A1488" s="322"/>
      <c r="B1488" s="302"/>
      <c r="C1488" s="323"/>
      <c r="D1488" s="324"/>
      <c r="E1488" s="325"/>
    </row>
    <row r="1489" spans="1:5">
      <c r="A1489" s="322"/>
      <c r="B1489" s="302"/>
      <c r="C1489" s="323"/>
      <c r="D1489" s="324"/>
      <c r="E1489" s="325"/>
    </row>
    <row r="1490" spans="1:5">
      <c r="A1490" s="322"/>
      <c r="B1490" s="302"/>
      <c r="C1490" s="323"/>
      <c r="D1490" s="324"/>
      <c r="E1490" s="325"/>
    </row>
    <row r="1491" spans="1:5">
      <c r="A1491" s="322"/>
      <c r="B1491" s="302"/>
      <c r="C1491" s="323"/>
      <c r="D1491" s="324"/>
      <c r="E1491" s="325"/>
    </row>
    <row r="1492" spans="1:5">
      <c r="A1492" s="322"/>
      <c r="B1492" s="302"/>
      <c r="C1492" s="323"/>
      <c r="D1492" s="324"/>
      <c r="E1492" s="325"/>
    </row>
    <row r="1493" spans="1:5">
      <c r="A1493" s="322"/>
      <c r="B1493" s="302"/>
      <c r="C1493" s="323"/>
      <c r="D1493" s="324"/>
      <c r="E1493" s="325"/>
    </row>
    <row r="1494" spans="1:5">
      <c r="A1494" s="322"/>
      <c r="B1494" s="302"/>
      <c r="C1494" s="323"/>
      <c r="D1494" s="324"/>
      <c r="E1494" s="325"/>
    </row>
    <row r="1495" spans="1:5">
      <c r="A1495" s="322"/>
      <c r="B1495" s="302"/>
      <c r="C1495" s="323"/>
      <c r="D1495" s="324"/>
      <c r="E1495" s="325"/>
    </row>
    <row r="1496" spans="1:5">
      <c r="A1496" s="322"/>
      <c r="B1496" s="302"/>
      <c r="C1496" s="323"/>
      <c r="D1496" s="324"/>
      <c r="E1496" s="325"/>
    </row>
    <row r="1497" spans="1:5">
      <c r="A1497" s="322"/>
      <c r="B1497" s="302"/>
      <c r="C1497" s="323"/>
      <c r="D1497" s="324"/>
      <c r="E1497" s="325"/>
    </row>
    <row r="1498" spans="1:5">
      <c r="A1498" s="322"/>
      <c r="B1498" s="302"/>
      <c r="C1498" s="323"/>
      <c r="D1498" s="324"/>
      <c r="E1498" s="325"/>
    </row>
    <row r="1499" spans="1:5">
      <c r="A1499" s="322"/>
      <c r="B1499" s="302"/>
      <c r="C1499" s="323"/>
      <c r="D1499" s="324"/>
      <c r="E1499" s="325"/>
    </row>
    <row r="1500" spans="1:5">
      <c r="A1500" s="322"/>
      <c r="B1500" s="302"/>
      <c r="C1500" s="323"/>
      <c r="D1500" s="324"/>
      <c r="E1500" s="325"/>
    </row>
    <row r="1501" spans="1:5">
      <c r="A1501" s="322"/>
      <c r="B1501" s="302"/>
      <c r="C1501" s="323"/>
      <c r="D1501" s="324"/>
      <c r="E1501" s="325"/>
    </row>
    <row r="1502" spans="1:5">
      <c r="A1502" s="322"/>
      <c r="B1502" s="302"/>
      <c r="C1502" s="323"/>
      <c r="D1502" s="324"/>
      <c r="E1502" s="325"/>
    </row>
    <row r="1503" spans="1:5">
      <c r="A1503" s="322"/>
      <c r="B1503" s="302"/>
      <c r="C1503" s="323"/>
      <c r="D1503" s="324"/>
      <c r="E1503" s="325"/>
    </row>
    <row r="1504" spans="1:5">
      <c r="A1504" s="322"/>
      <c r="B1504" s="302"/>
      <c r="C1504" s="323"/>
      <c r="D1504" s="324"/>
      <c r="E1504" s="325"/>
    </row>
    <row r="1505" spans="1:5">
      <c r="A1505" s="322"/>
      <c r="B1505" s="302"/>
      <c r="C1505" s="323"/>
      <c r="D1505" s="324"/>
      <c r="E1505" s="325"/>
    </row>
    <row r="1506" spans="1:5">
      <c r="A1506" s="322"/>
      <c r="B1506" s="302"/>
      <c r="C1506" s="323"/>
      <c r="D1506" s="324"/>
      <c r="E1506" s="325"/>
    </row>
    <row r="1507" spans="1:5">
      <c r="A1507" s="322"/>
      <c r="B1507" s="302"/>
      <c r="C1507" s="323"/>
      <c r="D1507" s="324"/>
      <c r="E1507" s="325"/>
    </row>
    <row r="1508" spans="1:5">
      <c r="A1508" s="322"/>
      <c r="B1508" s="302"/>
      <c r="C1508" s="323"/>
      <c r="D1508" s="324"/>
      <c r="E1508" s="325"/>
    </row>
    <row r="1509" spans="1:5">
      <c r="A1509" s="322"/>
      <c r="B1509" s="302"/>
      <c r="C1509" s="323"/>
      <c r="D1509" s="324"/>
      <c r="E1509" s="325"/>
    </row>
    <row r="1510" spans="1:5">
      <c r="A1510" s="322"/>
      <c r="B1510" s="302"/>
      <c r="C1510" s="323"/>
      <c r="D1510" s="324"/>
      <c r="E1510" s="325"/>
    </row>
    <row r="1511" spans="1:5">
      <c r="A1511" s="322"/>
      <c r="B1511" s="302"/>
      <c r="C1511" s="323"/>
      <c r="D1511" s="324"/>
      <c r="E1511" s="325"/>
    </row>
    <row r="1512" spans="1:5">
      <c r="A1512" s="322"/>
      <c r="B1512" s="302"/>
      <c r="C1512" s="323"/>
      <c r="D1512" s="324"/>
      <c r="E1512" s="325"/>
    </row>
    <row r="1513" spans="1:5">
      <c r="A1513" s="322"/>
      <c r="B1513" s="302"/>
      <c r="C1513" s="323"/>
      <c r="D1513" s="324"/>
      <c r="E1513" s="325"/>
    </row>
    <row r="1514" spans="1:5">
      <c r="A1514" s="322"/>
      <c r="B1514" s="302"/>
      <c r="C1514" s="323"/>
      <c r="D1514" s="324"/>
      <c r="E1514" s="325"/>
    </row>
    <row r="1515" spans="1:5">
      <c r="A1515" s="322"/>
      <c r="B1515" s="302"/>
      <c r="C1515" s="323"/>
      <c r="D1515" s="324"/>
      <c r="E1515" s="325"/>
    </row>
    <row r="1516" spans="1:5">
      <c r="A1516" s="322"/>
      <c r="B1516" s="302"/>
      <c r="C1516" s="323"/>
      <c r="D1516" s="324"/>
      <c r="E1516" s="325"/>
    </row>
    <row r="1517" spans="1:5">
      <c r="A1517" s="322"/>
      <c r="B1517" s="302"/>
      <c r="C1517" s="323"/>
      <c r="D1517" s="324"/>
      <c r="E1517" s="325"/>
    </row>
    <row r="1518" spans="1:5">
      <c r="A1518" s="322"/>
      <c r="B1518" s="302"/>
      <c r="C1518" s="323"/>
      <c r="D1518" s="324"/>
      <c r="E1518" s="325"/>
    </row>
    <row r="1519" spans="1:5">
      <c r="A1519" s="322"/>
      <c r="B1519" s="302"/>
      <c r="C1519" s="323"/>
      <c r="D1519" s="324"/>
      <c r="E1519" s="325"/>
    </row>
    <row r="1520" spans="1:5">
      <c r="A1520" s="322"/>
      <c r="B1520" s="302"/>
      <c r="C1520" s="323"/>
      <c r="D1520" s="324"/>
      <c r="E1520" s="325"/>
    </row>
    <row r="1521" spans="1:5">
      <c r="A1521" s="322"/>
      <c r="B1521" s="302"/>
      <c r="C1521" s="323"/>
      <c r="D1521" s="324"/>
      <c r="E1521" s="325"/>
    </row>
    <row r="1522" spans="1:5">
      <c r="A1522" s="322"/>
      <c r="B1522" s="302"/>
      <c r="C1522" s="323"/>
      <c r="D1522" s="324"/>
      <c r="E1522" s="325"/>
    </row>
    <row r="1523" spans="1:5">
      <c r="A1523" s="322"/>
      <c r="B1523" s="302"/>
      <c r="C1523" s="323"/>
      <c r="D1523" s="324"/>
      <c r="E1523" s="325"/>
    </row>
    <row r="1524" spans="1:5">
      <c r="A1524" s="322"/>
      <c r="B1524" s="302"/>
      <c r="C1524" s="323"/>
      <c r="D1524" s="324"/>
      <c r="E1524" s="325"/>
    </row>
    <row r="1525" spans="1:5">
      <c r="A1525" s="322"/>
      <c r="B1525" s="302"/>
      <c r="C1525" s="323"/>
      <c r="D1525" s="324"/>
      <c r="E1525" s="325"/>
    </row>
    <row r="1526" spans="1:5">
      <c r="A1526" s="322"/>
      <c r="B1526" s="302"/>
      <c r="C1526" s="323"/>
      <c r="D1526" s="324"/>
      <c r="E1526" s="325"/>
    </row>
    <row r="1527" spans="1:5">
      <c r="A1527" s="322"/>
      <c r="B1527" s="302"/>
      <c r="C1527" s="323"/>
      <c r="D1527" s="324"/>
      <c r="E1527" s="325"/>
    </row>
    <row r="1528" spans="1:5">
      <c r="A1528" s="322"/>
      <c r="B1528" s="302"/>
      <c r="C1528" s="323"/>
      <c r="D1528" s="324"/>
      <c r="E1528" s="325"/>
    </row>
    <row r="1529" spans="1:5">
      <c r="A1529" s="322"/>
      <c r="B1529" s="302"/>
      <c r="C1529" s="323"/>
      <c r="D1529" s="324"/>
      <c r="E1529" s="325"/>
    </row>
    <row r="1530" spans="1:5">
      <c r="A1530" s="322"/>
      <c r="B1530" s="302"/>
      <c r="C1530" s="323"/>
      <c r="D1530" s="324"/>
      <c r="E1530" s="325"/>
    </row>
    <row r="1531" spans="1:5">
      <c r="A1531" s="322"/>
      <c r="B1531" s="302"/>
      <c r="C1531" s="323"/>
      <c r="D1531" s="324"/>
      <c r="E1531" s="325"/>
    </row>
    <row r="1532" spans="1:5">
      <c r="A1532" s="322"/>
      <c r="B1532" s="302"/>
      <c r="C1532" s="323"/>
      <c r="D1532" s="324"/>
      <c r="E1532" s="325"/>
    </row>
    <row r="1533" spans="1:5">
      <c r="A1533" s="322"/>
      <c r="B1533" s="302"/>
      <c r="C1533" s="323"/>
      <c r="D1533" s="324"/>
      <c r="E1533" s="325"/>
    </row>
    <row r="1534" spans="1:5">
      <c r="A1534" s="322"/>
      <c r="B1534" s="302"/>
      <c r="C1534" s="323"/>
      <c r="D1534" s="324"/>
      <c r="E1534" s="325"/>
    </row>
    <row r="1535" spans="1:5">
      <c r="A1535" s="322"/>
      <c r="B1535" s="302"/>
      <c r="C1535" s="323"/>
      <c r="D1535" s="324"/>
      <c r="E1535" s="325"/>
    </row>
    <row r="1536" spans="1:5">
      <c r="A1536" s="322"/>
      <c r="B1536" s="302"/>
      <c r="C1536" s="323"/>
      <c r="D1536" s="324"/>
      <c r="E1536" s="325"/>
    </row>
    <row r="1537" spans="1:5">
      <c r="A1537" s="322"/>
      <c r="B1537" s="302"/>
      <c r="C1537" s="323"/>
      <c r="D1537" s="324"/>
      <c r="E1537" s="325"/>
    </row>
    <row r="1538" spans="1:5">
      <c r="A1538" s="322"/>
      <c r="B1538" s="302"/>
      <c r="C1538" s="323"/>
      <c r="D1538" s="324"/>
      <c r="E1538" s="325"/>
    </row>
    <row r="1539" spans="1:5">
      <c r="A1539" s="322"/>
      <c r="B1539" s="302"/>
      <c r="C1539" s="323"/>
      <c r="D1539" s="324"/>
      <c r="E1539" s="325"/>
    </row>
    <row r="1540" spans="1:5">
      <c r="A1540" s="322"/>
      <c r="B1540" s="302"/>
      <c r="C1540" s="323"/>
      <c r="D1540" s="324"/>
      <c r="E1540" s="325"/>
    </row>
    <row r="1541" spans="1:5">
      <c r="A1541" s="322"/>
      <c r="B1541" s="302"/>
      <c r="C1541" s="323"/>
      <c r="D1541" s="324"/>
      <c r="E1541" s="325"/>
    </row>
    <row r="1542" spans="1:5">
      <c r="A1542" s="322"/>
      <c r="B1542" s="302"/>
      <c r="C1542" s="323"/>
      <c r="D1542" s="324"/>
      <c r="E1542" s="325"/>
    </row>
    <row r="1543" spans="1:5">
      <c r="A1543" s="322"/>
      <c r="B1543" s="302"/>
      <c r="C1543" s="323"/>
      <c r="D1543" s="324"/>
      <c r="E1543" s="325"/>
    </row>
    <row r="1544" spans="1:5">
      <c r="A1544" s="322"/>
      <c r="B1544" s="302"/>
      <c r="C1544" s="323"/>
      <c r="D1544" s="324"/>
      <c r="E1544" s="325"/>
    </row>
    <row r="1545" spans="1:5">
      <c r="A1545" s="322"/>
      <c r="B1545" s="302"/>
      <c r="C1545" s="323"/>
      <c r="D1545" s="324"/>
      <c r="E1545" s="325"/>
    </row>
    <row r="1546" spans="1:5">
      <c r="A1546" s="322"/>
      <c r="B1546" s="302"/>
      <c r="C1546" s="323"/>
      <c r="D1546" s="324"/>
      <c r="E1546" s="325"/>
    </row>
    <row r="1547" spans="1:5">
      <c r="A1547" s="322"/>
      <c r="B1547" s="302"/>
      <c r="C1547" s="323"/>
      <c r="D1547" s="324"/>
      <c r="E1547" s="325"/>
    </row>
    <row r="1548" spans="1:5">
      <c r="A1548" s="322"/>
      <c r="B1548" s="302"/>
      <c r="C1548" s="323"/>
      <c r="D1548" s="324"/>
      <c r="E1548" s="325"/>
    </row>
    <row r="1549" spans="1:5">
      <c r="A1549" s="322"/>
      <c r="B1549" s="302"/>
      <c r="C1549" s="323"/>
      <c r="D1549" s="324"/>
      <c r="E1549" s="325"/>
    </row>
    <row r="1550" spans="1:5">
      <c r="A1550" s="322"/>
      <c r="B1550" s="302"/>
      <c r="C1550" s="323"/>
      <c r="D1550" s="324"/>
      <c r="E1550" s="325"/>
    </row>
    <row r="1551" spans="1:5">
      <c r="A1551" s="322"/>
      <c r="B1551" s="302"/>
      <c r="C1551" s="323"/>
      <c r="D1551" s="324"/>
      <c r="E1551" s="325"/>
    </row>
    <row r="1552" spans="1:5">
      <c r="A1552" s="322"/>
      <c r="B1552" s="302"/>
      <c r="C1552" s="323"/>
      <c r="D1552" s="324"/>
      <c r="E1552" s="325"/>
    </row>
    <row r="1553" spans="1:5">
      <c r="A1553" s="322"/>
      <c r="B1553" s="302"/>
      <c r="C1553" s="323"/>
      <c r="D1553" s="324"/>
      <c r="E1553" s="325"/>
    </row>
    <row r="1554" spans="1:5">
      <c r="A1554" s="322"/>
      <c r="B1554" s="302"/>
      <c r="C1554" s="323"/>
      <c r="D1554" s="324"/>
      <c r="E1554" s="325"/>
    </row>
    <row r="1555" spans="1:5">
      <c r="A1555" s="322"/>
      <c r="B1555" s="302"/>
      <c r="C1555" s="323"/>
      <c r="D1555" s="324"/>
      <c r="E1555" s="325"/>
    </row>
    <row r="1556" spans="1:5">
      <c r="A1556" s="322"/>
      <c r="B1556" s="302"/>
      <c r="C1556" s="323"/>
      <c r="D1556" s="324"/>
      <c r="E1556" s="325"/>
    </row>
    <row r="1557" spans="1:5">
      <c r="A1557" s="322"/>
      <c r="B1557" s="302"/>
      <c r="C1557" s="323"/>
      <c r="D1557" s="324"/>
      <c r="E1557" s="325"/>
    </row>
    <row r="1558" spans="1:5">
      <c r="A1558" s="322"/>
      <c r="B1558" s="302"/>
      <c r="C1558" s="323"/>
      <c r="D1558" s="324"/>
      <c r="E1558" s="325"/>
    </row>
    <row r="1559" spans="1:5">
      <c r="A1559" s="322"/>
      <c r="B1559" s="302"/>
      <c r="C1559" s="323"/>
      <c r="D1559" s="324"/>
      <c r="E1559" s="325"/>
    </row>
    <row r="1560" spans="1:5">
      <c r="A1560" s="322"/>
      <c r="B1560" s="302"/>
      <c r="C1560" s="323"/>
      <c r="D1560" s="324"/>
      <c r="E1560" s="325"/>
    </row>
    <row r="1561" spans="1:5">
      <c r="A1561" s="322"/>
      <c r="B1561" s="302"/>
      <c r="C1561" s="323"/>
      <c r="D1561" s="324"/>
      <c r="E1561" s="325"/>
    </row>
    <row r="1562" spans="1:5">
      <c r="A1562" s="322"/>
      <c r="B1562" s="302"/>
      <c r="C1562" s="323"/>
      <c r="D1562" s="324"/>
      <c r="E1562" s="325"/>
    </row>
    <row r="1563" spans="1:5">
      <c r="A1563" s="322"/>
      <c r="B1563" s="302"/>
      <c r="C1563" s="323"/>
      <c r="D1563" s="324"/>
      <c r="E1563" s="325"/>
    </row>
    <row r="1564" spans="1:5">
      <c r="A1564" s="322"/>
      <c r="B1564" s="302"/>
      <c r="C1564" s="323"/>
      <c r="D1564" s="324"/>
      <c r="E1564" s="325"/>
    </row>
    <row r="1565" spans="1:5">
      <c r="A1565" s="322"/>
      <c r="B1565" s="302"/>
      <c r="C1565" s="323"/>
      <c r="D1565" s="324"/>
      <c r="E1565" s="325"/>
    </row>
    <row r="1566" spans="1:5">
      <c r="A1566" s="322"/>
      <c r="B1566" s="302"/>
      <c r="C1566" s="323"/>
      <c r="D1566" s="324"/>
      <c r="E1566" s="325"/>
    </row>
    <row r="1567" spans="1:5">
      <c r="A1567" s="322"/>
      <c r="B1567" s="302"/>
      <c r="C1567" s="323"/>
      <c r="D1567" s="324"/>
      <c r="E1567" s="325"/>
    </row>
    <row r="1568" spans="1:5">
      <c r="A1568" s="322"/>
      <c r="B1568" s="302"/>
      <c r="C1568" s="323"/>
      <c r="D1568" s="324"/>
      <c r="E1568" s="325"/>
    </row>
    <row r="1569" spans="1:5">
      <c r="A1569" s="322"/>
      <c r="B1569" s="302"/>
      <c r="C1569" s="323"/>
      <c r="D1569" s="324"/>
      <c r="E1569" s="325"/>
    </row>
    <row r="1570" spans="1:5">
      <c r="A1570" s="322"/>
      <c r="B1570" s="302"/>
      <c r="C1570" s="323"/>
      <c r="D1570" s="324"/>
      <c r="E1570" s="325"/>
    </row>
    <row r="1571" spans="1:5">
      <c r="A1571" s="322"/>
      <c r="B1571" s="302"/>
      <c r="C1571" s="323"/>
      <c r="D1571" s="324"/>
      <c r="E1571" s="325"/>
    </row>
    <row r="1572" spans="1:5">
      <c r="A1572" s="322"/>
      <c r="B1572" s="302"/>
      <c r="C1572" s="323"/>
      <c r="D1572" s="324"/>
      <c r="E1572" s="325"/>
    </row>
    <row r="1573" spans="1:5">
      <c r="A1573" s="322"/>
      <c r="B1573" s="302"/>
      <c r="C1573" s="323"/>
      <c r="D1573" s="324"/>
      <c r="E1573" s="325"/>
    </row>
    <row r="1574" spans="1:5">
      <c r="A1574" s="322"/>
      <c r="B1574" s="302"/>
      <c r="C1574" s="323"/>
      <c r="D1574" s="324"/>
      <c r="E1574" s="325"/>
    </row>
    <row r="1575" spans="1:5">
      <c r="A1575" s="322"/>
      <c r="B1575" s="302"/>
      <c r="C1575" s="323"/>
      <c r="D1575" s="324"/>
      <c r="E1575" s="325"/>
    </row>
    <row r="1576" spans="1:5">
      <c r="A1576" s="322"/>
      <c r="B1576" s="302"/>
      <c r="C1576" s="323"/>
      <c r="D1576" s="324"/>
      <c r="E1576" s="325"/>
    </row>
    <row r="1577" spans="1:5">
      <c r="A1577" s="322"/>
      <c r="B1577" s="302"/>
      <c r="C1577" s="323"/>
      <c r="D1577" s="324"/>
      <c r="E1577" s="325"/>
    </row>
    <row r="1578" spans="1:5">
      <c r="A1578" s="322"/>
      <c r="B1578" s="302"/>
      <c r="C1578" s="323"/>
      <c r="D1578" s="324"/>
      <c r="E1578" s="325"/>
    </row>
    <row r="1579" spans="1:5">
      <c r="A1579" s="322"/>
      <c r="B1579" s="302"/>
      <c r="C1579" s="323"/>
      <c r="D1579" s="324"/>
      <c r="E1579" s="325"/>
    </row>
    <row r="1580" spans="1:5">
      <c r="A1580" s="322"/>
      <c r="B1580" s="302"/>
      <c r="C1580" s="323"/>
      <c r="D1580" s="324"/>
      <c r="E1580" s="325"/>
    </row>
    <row r="1581" spans="1:5">
      <c r="A1581" s="322"/>
      <c r="B1581" s="302"/>
      <c r="C1581" s="323"/>
      <c r="D1581" s="324"/>
      <c r="E1581" s="325"/>
    </row>
    <row r="1582" spans="1:5">
      <c r="A1582" s="322"/>
      <c r="B1582" s="302"/>
      <c r="C1582" s="323"/>
      <c r="D1582" s="324"/>
      <c r="E1582" s="325"/>
    </row>
    <row r="1583" spans="1:5">
      <c r="A1583" s="322"/>
      <c r="B1583" s="302"/>
      <c r="C1583" s="323"/>
      <c r="D1583" s="324"/>
      <c r="E1583" s="325"/>
    </row>
    <row r="1584" spans="1:5">
      <c r="A1584" s="322"/>
      <c r="B1584" s="302"/>
      <c r="C1584" s="323"/>
      <c r="D1584" s="324"/>
      <c r="E1584" s="325"/>
    </row>
    <row r="1585" spans="1:5">
      <c r="A1585" s="322"/>
      <c r="B1585" s="302"/>
      <c r="C1585" s="323"/>
      <c r="D1585" s="324"/>
      <c r="E1585" s="325"/>
    </row>
    <row r="1586" spans="1:5">
      <c r="A1586" s="322"/>
      <c r="B1586" s="302"/>
      <c r="C1586" s="323"/>
      <c r="D1586" s="324"/>
      <c r="E1586" s="325"/>
    </row>
    <row r="1587" spans="1:5">
      <c r="A1587" s="322"/>
      <c r="B1587" s="302"/>
      <c r="C1587" s="323"/>
      <c r="D1587" s="324"/>
      <c r="E1587" s="325"/>
    </row>
    <row r="1588" spans="1:5">
      <c r="A1588" s="322"/>
      <c r="B1588" s="302"/>
      <c r="C1588" s="323"/>
      <c r="D1588" s="324"/>
      <c r="E1588" s="325"/>
    </row>
    <row r="1589" spans="1:5">
      <c r="A1589" s="322"/>
      <c r="B1589" s="302"/>
      <c r="C1589" s="323"/>
      <c r="D1589" s="324"/>
      <c r="E1589" s="325"/>
    </row>
    <row r="1590" spans="1:5">
      <c r="A1590" s="322"/>
      <c r="B1590" s="302"/>
      <c r="C1590" s="323"/>
      <c r="D1590" s="324"/>
      <c r="E1590" s="325"/>
    </row>
    <row r="1591" spans="1:5">
      <c r="A1591" s="322"/>
      <c r="B1591" s="302"/>
      <c r="C1591" s="323"/>
      <c r="D1591" s="324"/>
      <c r="E1591" s="325"/>
    </row>
    <row r="1592" spans="1:5">
      <c r="A1592" s="322"/>
      <c r="B1592" s="302"/>
      <c r="C1592" s="323"/>
      <c r="D1592" s="324"/>
      <c r="E1592" s="325"/>
    </row>
    <row r="1593" spans="1:5">
      <c r="A1593" s="322"/>
      <c r="B1593" s="302"/>
      <c r="C1593" s="323"/>
      <c r="D1593" s="324"/>
      <c r="E1593" s="325"/>
    </row>
    <row r="1594" spans="1:5">
      <c r="A1594" s="322"/>
      <c r="B1594" s="302"/>
      <c r="C1594" s="323"/>
      <c r="D1594" s="324"/>
      <c r="E1594" s="325"/>
    </row>
    <row r="1595" spans="1:5">
      <c r="A1595" s="322"/>
      <c r="B1595" s="302"/>
      <c r="C1595" s="323"/>
      <c r="D1595" s="324"/>
      <c r="E1595" s="325"/>
    </row>
    <row r="1596" spans="1:5">
      <c r="A1596" s="322"/>
      <c r="B1596" s="302"/>
      <c r="C1596" s="323"/>
      <c r="D1596" s="324"/>
      <c r="E1596" s="325"/>
    </row>
    <row r="1597" spans="1:5">
      <c r="A1597" s="322"/>
      <c r="B1597" s="302"/>
      <c r="C1597" s="323"/>
      <c r="D1597" s="324"/>
      <c r="E1597" s="325"/>
    </row>
    <row r="1598" spans="1:5">
      <c r="A1598" s="322"/>
      <c r="B1598" s="302"/>
      <c r="C1598" s="323"/>
      <c r="D1598" s="324"/>
      <c r="E1598" s="325"/>
    </row>
    <row r="1599" spans="1:5">
      <c r="A1599" s="322"/>
      <c r="B1599" s="302"/>
      <c r="C1599" s="323"/>
      <c r="D1599" s="324"/>
      <c r="E1599" s="325"/>
    </row>
    <row r="1600" spans="1:5">
      <c r="A1600" s="322"/>
      <c r="B1600" s="302"/>
      <c r="C1600" s="323"/>
      <c r="D1600" s="324"/>
      <c r="E1600" s="325"/>
    </row>
    <row r="1601" spans="1:5">
      <c r="A1601" s="322"/>
      <c r="B1601" s="302"/>
      <c r="C1601" s="323"/>
      <c r="D1601" s="324"/>
      <c r="E1601" s="325"/>
    </row>
    <row r="1602" spans="1:5">
      <c r="A1602" s="322"/>
      <c r="B1602" s="302"/>
      <c r="C1602" s="323"/>
      <c r="D1602" s="324"/>
      <c r="E1602" s="325"/>
    </row>
    <row r="1603" spans="1:5">
      <c r="A1603" s="322"/>
      <c r="B1603" s="302"/>
      <c r="C1603" s="323"/>
      <c r="D1603" s="324"/>
      <c r="E1603" s="325"/>
    </row>
    <row r="1604" spans="1:5">
      <c r="A1604" s="322"/>
      <c r="B1604" s="302"/>
      <c r="C1604" s="323"/>
      <c r="D1604" s="324"/>
      <c r="E1604" s="325"/>
    </row>
    <row r="1605" spans="1:5">
      <c r="A1605" s="322"/>
      <c r="B1605" s="302"/>
      <c r="C1605" s="323"/>
      <c r="D1605" s="324"/>
      <c r="E1605" s="325"/>
    </row>
    <row r="1606" spans="1:5">
      <c r="A1606" s="322"/>
      <c r="B1606" s="302"/>
      <c r="C1606" s="323"/>
      <c r="D1606" s="324"/>
      <c r="E1606" s="325"/>
    </row>
    <row r="1607" spans="1:5">
      <c r="A1607" s="322"/>
      <c r="B1607" s="302"/>
      <c r="C1607" s="323"/>
      <c r="D1607" s="324"/>
      <c r="E1607" s="325"/>
    </row>
    <row r="1608" spans="1:5">
      <c r="A1608" s="322"/>
      <c r="B1608" s="302"/>
      <c r="C1608" s="323"/>
      <c r="D1608" s="324"/>
      <c r="E1608" s="325"/>
    </row>
    <row r="1609" spans="1:5">
      <c r="A1609" s="322"/>
      <c r="B1609" s="302"/>
      <c r="C1609" s="323"/>
      <c r="D1609" s="324"/>
      <c r="E1609" s="325"/>
    </row>
    <row r="1610" spans="1:5">
      <c r="A1610" s="322"/>
      <c r="B1610" s="302"/>
      <c r="C1610" s="323"/>
      <c r="D1610" s="324"/>
      <c r="E1610" s="325"/>
    </row>
    <row r="1611" spans="1:5">
      <c r="A1611" s="322"/>
      <c r="B1611" s="302"/>
      <c r="C1611" s="323"/>
      <c r="D1611" s="324"/>
      <c r="E1611" s="325"/>
    </row>
    <row r="1612" spans="1:5">
      <c r="A1612" s="322"/>
      <c r="B1612" s="302"/>
      <c r="C1612" s="323"/>
      <c r="D1612" s="324"/>
      <c r="E1612" s="325"/>
    </row>
    <row r="1613" spans="1:5">
      <c r="A1613" s="322"/>
      <c r="B1613" s="302"/>
      <c r="C1613" s="323"/>
      <c r="D1613" s="324"/>
      <c r="E1613" s="325"/>
    </row>
    <row r="1614" spans="1:5">
      <c r="A1614" s="322"/>
      <c r="B1614" s="302"/>
      <c r="C1614" s="323"/>
      <c r="D1614" s="324"/>
      <c r="E1614" s="325"/>
    </row>
    <row r="1615" spans="1:5">
      <c r="A1615" s="322"/>
      <c r="B1615" s="302"/>
      <c r="C1615" s="323"/>
      <c r="D1615" s="324"/>
      <c r="E1615" s="325"/>
    </row>
    <row r="1616" spans="1:5">
      <c r="A1616" s="322"/>
      <c r="B1616" s="302"/>
      <c r="C1616" s="323"/>
      <c r="D1616" s="324"/>
      <c r="E1616" s="325"/>
    </row>
    <row r="1617" spans="1:5">
      <c r="A1617" s="322"/>
      <c r="B1617" s="302"/>
      <c r="C1617" s="323"/>
      <c r="D1617" s="324"/>
      <c r="E1617" s="325"/>
    </row>
    <row r="1618" spans="1:5">
      <c r="A1618" s="322"/>
      <c r="B1618" s="302"/>
      <c r="C1618" s="323"/>
      <c r="D1618" s="324"/>
      <c r="E1618" s="325"/>
    </row>
    <row r="1619" spans="1:5">
      <c r="A1619" s="322"/>
      <c r="B1619" s="302"/>
      <c r="C1619" s="323"/>
      <c r="D1619" s="324"/>
      <c r="E1619" s="325"/>
    </row>
    <row r="1620" spans="1:5">
      <c r="A1620" s="322"/>
      <c r="B1620" s="302"/>
      <c r="C1620" s="323"/>
      <c r="D1620" s="324"/>
      <c r="E1620" s="325"/>
    </row>
    <row r="1621" spans="1:5">
      <c r="A1621" s="322"/>
      <c r="B1621" s="302"/>
      <c r="C1621" s="323"/>
      <c r="D1621" s="324"/>
      <c r="E1621" s="325"/>
    </row>
    <row r="1622" spans="1:5">
      <c r="A1622" s="322"/>
      <c r="B1622" s="302"/>
      <c r="C1622" s="323"/>
      <c r="D1622" s="324"/>
      <c r="E1622" s="325"/>
    </row>
    <row r="1623" spans="1:5">
      <c r="A1623" s="322"/>
      <c r="B1623" s="302"/>
      <c r="C1623" s="323"/>
      <c r="D1623" s="324"/>
      <c r="E1623" s="325"/>
    </row>
    <row r="1624" spans="1:5">
      <c r="A1624" s="322"/>
      <c r="B1624" s="302"/>
      <c r="C1624" s="323"/>
      <c r="D1624" s="324"/>
      <c r="E1624" s="325"/>
    </row>
    <row r="1625" spans="1:5">
      <c r="A1625" s="322"/>
      <c r="B1625" s="302"/>
      <c r="C1625" s="323"/>
      <c r="D1625" s="324"/>
      <c r="E1625" s="325"/>
    </row>
    <row r="1626" spans="1:5">
      <c r="A1626" s="322"/>
      <c r="B1626" s="302"/>
      <c r="C1626" s="323"/>
      <c r="D1626" s="324"/>
      <c r="E1626" s="325"/>
    </row>
    <row r="1627" spans="1:5">
      <c r="A1627" s="322"/>
      <c r="B1627" s="302"/>
      <c r="C1627" s="323"/>
      <c r="D1627" s="324"/>
      <c r="E1627" s="325"/>
    </row>
    <row r="1628" spans="1:5">
      <c r="A1628" s="322"/>
      <c r="B1628" s="302"/>
      <c r="C1628" s="323"/>
      <c r="D1628" s="324"/>
      <c r="E1628" s="325"/>
    </row>
    <row r="1629" spans="1:5">
      <c r="A1629" s="322"/>
      <c r="B1629" s="302"/>
      <c r="C1629" s="323"/>
      <c r="D1629" s="324"/>
      <c r="E1629" s="325"/>
    </row>
  </sheetData>
  <mergeCells count="22">
    <mergeCell ref="B622:C622"/>
    <mergeCell ref="B666:C666"/>
    <mergeCell ref="B413:C413"/>
    <mergeCell ref="B466:C466"/>
    <mergeCell ref="B503:C503"/>
    <mergeCell ref="B529:C529"/>
    <mergeCell ref="B605:C605"/>
    <mergeCell ref="B339:C339"/>
    <mergeCell ref="B38:C38"/>
    <mergeCell ref="B77:C77"/>
    <mergeCell ref="A3:E3"/>
    <mergeCell ref="A2:E2"/>
    <mergeCell ref="B7:C7"/>
    <mergeCell ref="B268:E268"/>
    <mergeCell ref="B281:E281"/>
    <mergeCell ref="B28:C28"/>
    <mergeCell ref="B33:C33"/>
    <mergeCell ref="B8:C8"/>
    <mergeCell ref="B204:C204"/>
    <mergeCell ref="B239:C239"/>
    <mergeCell ref="B295:C295"/>
    <mergeCell ref="B326:C326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O42"/>
  <sheetViews>
    <sheetView view="pageBreakPreview" zoomScale="115" zoomScaleNormal="130" zoomScaleSheetLayoutView="115" zoomScalePageLayoutView="70" workbookViewId="0">
      <selection activeCell="K13" sqref="K13"/>
    </sheetView>
  </sheetViews>
  <sheetFormatPr defaultColWidth="3.5" defaultRowHeight="15"/>
  <cols>
    <col min="1" max="1" width="5" style="606" bestFit="1" customWidth="1"/>
    <col min="2" max="2" width="11.125" style="342" customWidth="1"/>
    <col min="3" max="3" width="66.25" style="607" customWidth="1"/>
    <col min="4" max="4" width="9.375" style="606" customWidth="1"/>
    <col min="5" max="5" width="9.75" style="608" customWidth="1"/>
    <col min="6" max="6" width="8.125" style="608" customWidth="1"/>
    <col min="7" max="7" width="8" style="342" customWidth="1"/>
    <col min="8" max="8" width="4.625" style="337" bestFit="1" customWidth="1"/>
    <col min="9" max="9" width="9.25" style="337" customWidth="1"/>
    <col min="10" max="10" width="3.5" style="337"/>
    <col min="11" max="11" width="4.125" style="337" bestFit="1" customWidth="1"/>
    <col min="12" max="12" width="7.625" style="34" customWidth="1"/>
    <col min="13" max="13" width="7.25" style="34" customWidth="1"/>
    <col min="14" max="14" width="6.125" style="34" customWidth="1"/>
    <col min="15" max="256" width="3.5" style="34"/>
    <col min="257" max="257" width="5" style="34" bestFit="1" customWidth="1"/>
    <col min="258" max="258" width="7.625" style="34" customWidth="1"/>
    <col min="259" max="259" width="66.25" style="34" customWidth="1"/>
    <col min="260" max="260" width="5.375" style="34" customWidth="1"/>
    <col min="261" max="261" width="9.75" style="34" customWidth="1"/>
    <col min="262" max="262" width="4.25" style="34" bestFit="1" customWidth="1"/>
    <col min="263" max="263" width="5.125" style="34" customWidth="1"/>
    <col min="264" max="264" width="4.625" style="34" bestFit="1" customWidth="1"/>
    <col min="265" max="265" width="9.25" style="34" customWidth="1"/>
    <col min="266" max="266" width="3.5" style="34"/>
    <col min="267" max="267" width="4.125" style="34" bestFit="1" customWidth="1"/>
    <col min="268" max="268" width="7.625" style="34" customWidth="1"/>
    <col min="269" max="269" width="7.25" style="34" customWidth="1"/>
    <col min="270" max="270" width="6.125" style="34" customWidth="1"/>
    <col min="271" max="512" width="3.5" style="34"/>
    <col min="513" max="513" width="5" style="34" bestFit="1" customWidth="1"/>
    <col min="514" max="514" width="7.625" style="34" customWidth="1"/>
    <col min="515" max="515" width="66.25" style="34" customWidth="1"/>
    <col min="516" max="516" width="5.375" style="34" customWidth="1"/>
    <col min="517" max="517" width="9.75" style="34" customWidth="1"/>
    <col min="518" max="518" width="4.25" style="34" bestFit="1" customWidth="1"/>
    <col min="519" max="519" width="5.125" style="34" customWidth="1"/>
    <col min="520" max="520" width="4.625" style="34" bestFit="1" customWidth="1"/>
    <col min="521" max="521" width="9.25" style="34" customWidth="1"/>
    <col min="522" max="522" width="3.5" style="34"/>
    <col min="523" max="523" width="4.125" style="34" bestFit="1" customWidth="1"/>
    <col min="524" max="524" width="7.625" style="34" customWidth="1"/>
    <col min="525" max="525" width="7.25" style="34" customWidth="1"/>
    <col min="526" max="526" width="6.125" style="34" customWidth="1"/>
    <col min="527" max="768" width="3.5" style="34"/>
    <col min="769" max="769" width="5" style="34" bestFit="1" customWidth="1"/>
    <col min="770" max="770" width="7.625" style="34" customWidth="1"/>
    <col min="771" max="771" width="66.25" style="34" customWidth="1"/>
    <col min="772" max="772" width="5.375" style="34" customWidth="1"/>
    <col min="773" max="773" width="9.75" style="34" customWidth="1"/>
    <col min="774" max="774" width="4.25" style="34" bestFit="1" customWidth="1"/>
    <col min="775" max="775" width="5.125" style="34" customWidth="1"/>
    <col min="776" max="776" width="4.625" style="34" bestFit="1" customWidth="1"/>
    <col min="777" max="777" width="9.25" style="34" customWidth="1"/>
    <col min="778" max="778" width="3.5" style="34"/>
    <col min="779" max="779" width="4.125" style="34" bestFit="1" customWidth="1"/>
    <col min="780" max="780" width="7.625" style="34" customWidth="1"/>
    <col min="781" max="781" width="7.25" style="34" customWidth="1"/>
    <col min="782" max="782" width="6.125" style="34" customWidth="1"/>
    <col min="783" max="1024" width="3.5" style="34"/>
    <col min="1025" max="1025" width="5" style="34" bestFit="1" customWidth="1"/>
    <col min="1026" max="1026" width="7.625" style="34" customWidth="1"/>
    <col min="1027" max="1027" width="66.25" style="34" customWidth="1"/>
    <col min="1028" max="1028" width="5.375" style="34" customWidth="1"/>
    <col min="1029" max="1029" width="9.75" style="34" customWidth="1"/>
    <col min="1030" max="1030" width="4.25" style="34" bestFit="1" customWidth="1"/>
    <col min="1031" max="1031" width="5.125" style="34" customWidth="1"/>
    <col min="1032" max="1032" width="4.625" style="34" bestFit="1" customWidth="1"/>
    <col min="1033" max="1033" width="9.25" style="34" customWidth="1"/>
    <col min="1034" max="1034" width="3.5" style="34"/>
    <col min="1035" max="1035" width="4.125" style="34" bestFit="1" customWidth="1"/>
    <col min="1036" max="1036" width="7.625" style="34" customWidth="1"/>
    <col min="1037" max="1037" width="7.25" style="34" customWidth="1"/>
    <col min="1038" max="1038" width="6.125" style="34" customWidth="1"/>
    <col min="1039" max="1280" width="3.5" style="34"/>
    <col min="1281" max="1281" width="5" style="34" bestFit="1" customWidth="1"/>
    <col min="1282" max="1282" width="7.625" style="34" customWidth="1"/>
    <col min="1283" max="1283" width="66.25" style="34" customWidth="1"/>
    <col min="1284" max="1284" width="5.375" style="34" customWidth="1"/>
    <col min="1285" max="1285" width="9.75" style="34" customWidth="1"/>
    <col min="1286" max="1286" width="4.25" style="34" bestFit="1" customWidth="1"/>
    <col min="1287" max="1287" width="5.125" style="34" customWidth="1"/>
    <col min="1288" max="1288" width="4.625" style="34" bestFit="1" customWidth="1"/>
    <col min="1289" max="1289" width="9.25" style="34" customWidth="1"/>
    <col min="1290" max="1290" width="3.5" style="34"/>
    <col min="1291" max="1291" width="4.125" style="34" bestFit="1" customWidth="1"/>
    <col min="1292" max="1292" width="7.625" style="34" customWidth="1"/>
    <col min="1293" max="1293" width="7.25" style="34" customWidth="1"/>
    <col min="1294" max="1294" width="6.125" style="34" customWidth="1"/>
    <col min="1295" max="1536" width="3.5" style="34"/>
    <col min="1537" max="1537" width="5" style="34" bestFit="1" customWidth="1"/>
    <col min="1538" max="1538" width="7.625" style="34" customWidth="1"/>
    <col min="1539" max="1539" width="66.25" style="34" customWidth="1"/>
    <col min="1540" max="1540" width="5.375" style="34" customWidth="1"/>
    <col min="1541" max="1541" width="9.75" style="34" customWidth="1"/>
    <col min="1542" max="1542" width="4.25" style="34" bestFit="1" customWidth="1"/>
    <col min="1543" max="1543" width="5.125" style="34" customWidth="1"/>
    <col min="1544" max="1544" width="4.625" style="34" bestFit="1" customWidth="1"/>
    <col min="1545" max="1545" width="9.25" style="34" customWidth="1"/>
    <col min="1546" max="1546" width="3.5" style="34"/>
    <col min="1547" max="1547" width="4.125" style="34" bestFit="1" customWidth="1"/>
    <col min="1548" max="1548" width="7.625" style="34" customWidth="1"/>
    <col min="1549" max="1549" width="7.25" style="34" customWidth="1"/>
    <col min="1550" max="1550" width="6.125" style="34" customWidth="1"/>
    <col min="1551" max="1792" width="3.5" style="34"/>
    <col min="1793" max="1793" width="5" style="34" bestFit="1" customWidth="1"/>
    <col min="1794" max="1794" width="7.625" style="34" customWidth="1"/>
    <col min="1795" max="1795" width="66.25" style="34" customWidth="1"/>
    <col min="1796" max="1796" width="5.375" style="34" customWidth="1"/>
    <col min="1797" max="1797" width="9.75" style="34" customWidth="1"/>
    <col min="1798" max="1798" width="4.25" style="34" bestFit="1" customWidth="1"/>
    <col min="1799" max="1799" width="5.125" style="34" customWidth="1"/>
    <col min="1800" max="1800" width="4.625" style="34" bestFit="1" customWidth="1"/>
    <col min="1801" max="1801" width="9.25" style="34" customWidth="1"/>
    <col min="1802" max="1802" width="3.5" style="34"/>
    <col min="1803" max="1803" width="4.125" style="34" bestFit="1" customWidth="1"/>
    <col min="1804" max="1804" width="7.625" style="34" customWidth="1"/>
    <col min="1805" max="1805" width="7.25" style="34" customWidth="1"/>
    <col min="1806" max="1806" width="6.125" style="34" customWidth="1"/>
    <col min="1807" max="2048" width="3.5" style="34"/>
    <col min="2049" max="2049" width="5" style="34" bestFit="1" customWidth="1"/>
    <col min="2050" max="2050" width="7.625" style="34" customWidth="1"/>
    <col min="2051" max="2051" width="66.25" style="34" customWidth="1"/>
    <col min="2052" max="2052" width="5.375" style="34" customWidth="1"/>
    <col min="2053" max="2053" width="9.75" style="34" customWidth="1"/>
    <col min="2054" max="2054" width="4.25" style="34" bestFit="1" customWidth="1"/>
    <col min="2055" max="2055" width="5.125" style="34" customWidth="1"/>
    <col min="2056" max="2056" width="4.625" style="34" bestFit="1" customWidth="1"/>
    <col min="2057" max="2057" width="9.25" style="34" customWidth="1"/>
    <col min="2058" max="2058" width="3.5" style="34"/>
    <col min="2059" max="2059" width="4.125" style="34" bestFit="1" customWidth="1"/>
    <col min="2060" max="2060" width="7.625" style="34" customWidth="1"/>
    <col min="2061" max="2061" width="7.25" style="34" customWidth="1"/>
    <col min="2062" max="2062" width="6.125" style="34" customWidth="1"/>
    <col min="2063" max="2304" width="3.5" style="34"/>
    <col min="2305" max="2305" width="5" style="34" bestFit="1" customWidth="1"/>
    <col min="2306" max="2306" width="7.625" style="34" customWidth="1"/>
    <col min="2307" max="2307" width="66.25" style="34" customWidth="1"/>
    <col min="2308" max="2308" width="5.375" style="34" customWidth="1"/>
    <col min="2309" max="2309" width="9.75" style="34" customWidth="1"/>
    <col min="2310" max="2310" width="4.25" style="34" bestFit="1" customWidth="1"/>
    <col min="2311" max="2311" width="5.125" style="34" customWidth="1"/>
    <col min="2312" max="2312" width="4.625" style="34" bestFit="1" customWidth="1"/>
    <col min="2313" max="2313" width="9.25" style="34" customWidth="1"/>
    <col min="2314" max="2314" width="3.5" style="34"/>
    <col min="2315" max="2315" width="4.125" style="34" bestFit="1" customWidth="1"/>
    <col min="2316" max="2316" width="7.625" style="34" customWidth="1"/>
    <col min="2317" max="2317" width="7.25" style="34" customWidth="1"/>
    <col min="2318" max="2318" width="6.125" style="34" customWidth="1"/>
    <col min="2319" max="2560" width="3.5" style="34"/>
    <col min="2561" max="2561" width="5" style="34" bestFit="1" customWidth="1"/>
    <col min="2562" max="2562" width="7.625" style="34" customWidth="1"/>
    <col min="2563" max="2563" width="66.25" style="34" customWidth="1"/>
    <col min="2564" max="2564" width="5.375" style="34" customWidth="1"/>
    <col min="2565" max="2565" width="9.75" style="34" customWidth="1"/>
    <col min="2566" max="2566" width="4.25" style="34" bestFit="1" customWidth="1"/>
    <col min="2567" max="2567" width="5.125" style="34" customWidth="1"/>
    <col min="2568" max="2568" width="4.625" style="34" bestFit="1" customWidth="1"/>
    <col min="2569" max="2569" width="9.25" style="34" customWidth="1"/>
    <col min="2570" max="2570" width="3.5" style="34"/>
    <col min="2571" max="2571" width="4.125" style="34" bestFit="1" customWidth="1"/>
    <col min="2572" max="2572" width="7.625" style="34" customWidth="1"/>
    <col min="2573" max="2573" width="7.25" style="34" customWidth="1"/>
    <col min="2574" max="2574" width="6.125" style="34" customWidth="1"/>
    <col min="2575" max="2816" width="3.5" style="34"/>
    <col min="2817" max="2817" width="5" style="34" bestFit="1" customWidth="1"/>
    <col min="2818" max="2818" width="7.625" style="34" customWidth="1"/>
    <col min="2819" max="2819" width="66.25" style="34" customWidth="1"/>
    <col min="2820" max="2820" width="5.375" style="34" customWidth="1"/>
    <col min="2821" max="2821" width="9.75" style="34" customWidth="1"/>
    <col min="2822" max="2822" width="4.25" style="34" bestFit="1" customWidth="1"/>
    <col min="2823" max="2823" width="5.125" style="34" customWidth="1"/>
    <col min="2824" max="2824" width="4.625" style="34" bestFit="1" customWidth="1"/>
    <col min="2825" max="2825" width="9.25" style="34" customWidth="1"/>
    <col min="2826" max="2826" width="3.5" style="34"/>
    <col min="2827" max="2827" width="4.125" style="34" bestFit="1" customWidth="1"/>
    <col min="2828" max="2828" width="7.625" style="34" customWidth="1"/>
    <col min="2829" max="2829" width="7.25" style="34" customWidth="1"/>
    <col min="2830" max="2830" width="6.125" style="34" customWidth="1"/>
    <col min="2831" max="3072" width="3.5" style="34"/>
    <col min="3073" max="3073" width="5" style="34" bestFit="1" customWidth="1"/>
    <col min="3074" max="3074" width="7.625" style="34" customWidth="1"/>
    <col min="3075" max="3075" width="66.25" style="34" customWidth="1"/>
    <col min="3076" max="3076" width="5.375" style="34" customWidth="1"/>
    <col min="3077" max="3077" width="9.75" style="34" customWidth="1"/>
    <col min="3078" max="3078" width="4.25" style="34" bestFit="1" customWidth="1"/>
    <col min="3079" max="3079" width="5.125" style="34" customWidth="1"/>
    <col min="3080" max="3080" width="4.625" style="34" bestFit="1" customWidth="1"/>
    <col min="3081" max="3081" width="9.25" style="34" customWidth="1"/>
    <col min="3082" max="3082" width="3.5" style="34"/>
    <col min="3083" max="3083" width="4.125" style="34" bestFit="1" customWidth="1"/>
    <col min="3084" max="3084" width="7.625" style="34" customWidth="1"/>
    <col min="3085" max="3085" width="7.25" style="34" customWidth="1"/>
    <col min="3086" max="3086" width="6.125" style="34" customWidth="1"/>
    <col min="3087" max="3328" width="3.5" style="34"/>
    <col min="3329" max="3329" width="5" style="34" bestFit="1" customWidth="1"/>
    <col min="3330" max="3330" width="7.625" style="34" customWidth="1"/>
    <col min="3331" max="3331" width="66.25" style="34" customWidth="1"/>
    <col min="3332" max="3332" width="5.375" style="34" customWidth="1"/>
    <col min="3333" max="3333" width="9.75" style="34" customWidth="1"/>
    <col min="3334" max="3334" width="4.25" style="34" bestFit="1" customWidth="1"/>
    <col min="3335" max="3335" width="5.125" style="34" customWidth="1"/>
    <col min="3336" max="3336" width="4.625" style="34" bestFit="1" customWidth="1"/>
    <col min="3337" max="3337" width="9.25" style="34" customWidth="1"/>
    <col min="3338" max="3338" width="3.5" style="34"/>
    <col min="3339" max="3339" width="4.125" style="34" bestFit="1" customWidth="1"/>
    <col min="3340" max="3340" width="7.625" style="34" customWidth="1"/>
    <col min="3341" max="3341" width="7.25" style="34" customWidth="1"/>
    <col min="3342" max="3342" width="6.125" style="34" customWidth="1"/>
    <col min="3343" max="3584" width="3.5" style="34"/>
    <col min="3585" max="3585" width="5" style="34" bestFit="1" customWidth="1"/>
    <col min="3586" max="3586" width="7.625" style="34" customWidth="1"/>
    <col min="3587" max="3587" width="66.25" style="34" customWidth="1"/>
    <col min="3588" max="3588" width="5.375" style="34" customWidth="1"/>
    <col min="3589" max="3589" width="9.75" style="34" customWidth="1"/>
    <col min="3590" max="3590" width="4.25" style="34" bestFit="1" customWidth="1"/>
    <col min="3591" max="3591" width="5.125" style="34" customWidth="1"/>
    <col min="3592" max="3592" width="4.625" style="34" bestFit="1" customWidth="1"/>
    <col min="3593" max="3593" width="9.25" style="34" customWidth="1"/>
    <col min="3594" max="3594" width="3.5" style="34"/>
    <col min="3595" max="3595" width="4.125" style="34" bestFit="1" customWidth="1"/>
    <col min="3596" max="3596" width="7.625" style="34" customWidth="1"/>
    <col min="3597" max="3597" width="7.25" style="34" customWidth="1"/>
    <col min="3598" max="3598" width="6.125" style="34" customWidth="1"/>
    <col min="3599" max="3840" width="3.5" style="34"/>
    <col min="3841" max="3841" width="5" style="34" bestFit="1" customWidth="1"/>
    <col min="3842" max="3842" width="7.625" style="34" customWidth="1"/>
    <col min="3843" max="3843" width="66.25" style="34" customWidth="1"/>
    <col min="3844" max="3844" width="5.375" style="34" customWidth="1"/>
    <col min="3845" max="3845" width="9.75" style="34" customWidth="1"/>
    <col min="3846" max="3846" width="4.25" style="34" bestFit="1" customWidth="1"/>
    <col min="3847" max="3847" width="5.125" style="34" customWidth="1"/>
    <col min="3848" max="3848" width="4.625" style="34" bestFit="1" customWidth="1"/>
    <col min="3849" max="3849" width="9.25" style="34" customWidth="1"/>
    <col min="3850" max="3850" width="3.5" style="34"/>
    <col min="3851" max="3851" width="4.125" style="34" bestFit="1" customWidth="1"/>
    <col min="3852" max="3852" width="7.625" style="34" customWidth="1"/>
    <col min="3853" max="3853" width="7.25" style="34" customWidth="1"/>
    <col min="3854" max="3854" width="6.125" style="34" customWidth="1"/>
    <col min="3855" max="4096" width="3.5" style="34"/>
    <col min="4097" max="4097" width="5" style="34" bestFit="1" customWidth="1"/>
    <col min="4098" max="4098" width="7.625" style="34" customWidth="1"/>
    <col min="4099" max="4099" width="66.25" style="34" customWidth="1"/>
    <col min="4100" max="4100" width="5.375" style="34" customWidth="1"/>
    <col min="4101" max="4101" width="9.75" style="34" customWidth="1"/>
    <col min="4102" max="4102" width="4.25" style="34" bestFit="1" customWidth="1"/>
    <col min="4103" max="4103" width="5.125" style="34" customWidth="1"/>
    <col min="4104" max="4104" width="4.625" style="34" bestFit="1" customWidth="1"/>
    <col min="4105" max="4105" width="9.25" style="34" customWidth="1"/>
    <col min="4106" max="4106" width="3.5" style="34"/>
    <col min="4107" max="4107" width="4.125" style="34" bestFit="1" customWidth="1"/>
    <col min="4108" max="4108" width="7.625" style="34" customWidth="1"/>
    <col min="4109" max="4109" width="7.25" style="34" customWidth="1"/>
    <col min="4110" max="4110" width="6.125" style="34" customWidth="1"/>
    <col min="4111" max="4352" width="3.5" style="34"/>
    <col min="4353" max="4353" width="5" style="34" bestFit="1" customWidth="1"/>
    <col min="4354" max="4354" width="7.625" style="34" customWidth="1"/>
    <col min="4355" max="4355" width="66.25" style="34" customWidth="1"/>
    <col min="4356" max="4356" width="5.375" style="34" customWidth="1"/>
    <col min="4357" max="4357" width="9.75" style="34" customWidth="1"/>
    <col min="4358" max="4358" width="4.25" style="34" bestFit="1" customWidth="1"/>
    <col min="4359" max="4359" width="5.125" style="34" customWidth="1"/>
    <col min="4360" max="4360" width="4.625" style="34" bestFit="1" customWidth="1"/>
    <col min="4361" max="4361" width="9.25" style="34" customWidth="1"/>
    <col min="4362" max="4362" width="3.5" style="34"/>
    <col min="4363" max="4363" width="4.125" style="34" bestFit="1" customWidth="1"/>
    <col min="4364" max="4364" width="7.625" style="34" customWidth="1"/>
    <col min="4365" max="4365" width="7.25" style="34" customWidth="1"/>
    <col min="4366" max="4366" width="6.125" style="34" customWidth="1"/>
    <col min="4367" max="4608" width="3.5" style="34"/>
    <col min="4609" max="4609" width="5" style="34" bestFit="1" customWidth="1"/>
    <col min="4610" max="4610" width="7.625" style="34" customWidth="1"/>
    <col min="4611" max="4611" width="66.25" style="34" customWidth="1"/>
    <col min="4612" max="4612" width="5.375" style="34" customWidth="1"/>
    <col min="4613" max="4613" width="9.75" style="34" customWidth="1"/>
    <col min="4614" max="4614" width="4.25" style="34" bestFit="1" customWidth="1"/>
    <col min="4615" max="4615" width="5.125" style="34" customWidth="1"/>
    <col min="4616" max="4616" width="4.625" style="34" bestFit="1" customWidth="1"/>
    <col min="4617" max="4617" width="9.25" style="34" customWidth="1"/>
    <col min="4618" max="4618" width="3.5" style="34"/>
    <col min="4619" max="4619" width="4.125" style="34" bestFit="1" customWidth="1"/>
    <col min="4620" max="4620" width="7.625" style="34" customWidth="1"/>
    <col min="4621" max="4621" width="7.25" style="34" customWidth="1"/>
    <col min="4622" max="4622" width="6.125" style="34" customWidth="1"/>
    <col min="4623" max="4864" width="3.5" style="34"/>
    <col min="4865" max="4865" width="5" style="34" bestFit="1" customWidth="1"/>
    <col min="4866" max="4866" width="7.625" style="34" customWidth="1"/>
    <col min="4867" max="4867" width="66.25" style="34" customWidth="1"/>
    <col min="4868" max="4868" width="5.375" style="34" customWidth="1"/>
    <col min="4869" max="4869" width="9.75" style="34" customWidth="1"/>
    <col min="4870" max="4870" width="4.25" style="34" bestFit="1" customWidth="1"/>
    <col min="4871" max="4871" width="5.125" style="34" customWidth="1"/>
    <col min="4872" max="4872" width="4.625" style="34" bestFit="1" customWidth="1"/>
    <col min="4873" max="4873" width="9.25" style="34" customWidth="1"/>
    <col min="4874" max="4874" width="3.5" style="34"/>
    <col min="4875" max="4875" width="4.125" style="34" bestFit="1" customWidth="1"/>
    <col min="4876" max="4876" width="7.625" style="34" customWidth="1"/>
    <col min="4877" max="4877" width="7.25" style="34" customWidth="1"/>
    <col min="4878" max="4878" width="6.125" style="34" customWidth="1"/>
    <col min="4879" max="5120" width="3.5" style="34"/>
    <col min="5121" max="5121" width="5" style="34" bestFit="1" customWidth="1"/>
    <col min="5122" max="5122" width="7.625" style="34" customWidth="1"/>
    <col min="5123" max="5123" width="66.25" style="34" customWidth="1"/>
    <col min="5124" max="5124" width="5.375" style="34" customWidth="1"/>
    <col min="5125" max="5125" width="9.75" style="34" customWidth="1"/>
    <col min="5126" max="5126" width="4.25" style="34" bestFit="1" customWidth="1"/>
    <col min="5127" max="5127" width="5.125" style="34" customWidth="1"/>
    <col min="5128" max="5128" width="4.625" style="34" bestFit="1" customWidth="1"/>
    <col min="5129" max="5129" width="9.25" style="34" customWidth="1"/>
    <col min="5130" max="5130" width="3.5" style="34"/>
    <col min="5131" max="5131" width="4.125" style="34" bestFit="1" customWidth="1"/>
    <col min="5132" max="5132" width="7.625" style="34" customWidth="1"/>
    <col min="5133" max="5133" width="7.25" style="34" customWidth="1"/>
    <col min="5134" max="5134" width="6.125" style="34" customWidth="1"/>
    <col min="5135" max="5376" width="3.5" style="34"/>
    <col min="5377" max="5377" width="5" style="34" bestFit="1" customWidth="1"/>
    <col min="5378" max="5378" width="7.625" style="34" customWidth="1"/>
    <col min="5379" max="5379" width="66.25" style="34" customWidth="1"/>
    <col min="5380" max="5380" width="5.375" style="34" customWidth="1"/>
    <col min="5381" max="5381" width="9.75" style="34" customWidth="1"/>
    <col min="5382" max="5382" width="4.25" style="34" bestFit="1" customWidth="1"/>
    <col min="5383" max="5383" width="5.125" style="34" customWidth="1"/>
    <col min="5384" max="5384" width="4.625" style="34" bestFit="1" customWidth="1"/>
    <col min="5385" max="5385" width="9.25" style="34" customWidth="1"/>
    <col min="5386" max="5386" width="3.5" style="34"/>
    <col min="5387" max="5387" width="4.125" style="34" bestFit="1" customWidth="1"/>
    <col min="5388" max="5388" width="7.625" style="34" customWidth="1"/>
    <col min="5389" max="5389" width="7.25" style="34" customWidth="1"/>
    <col min="5390" max="5390" width="6.125" style="34" customWidth="1"/>
    <col min="5391" max="5632" width="3.5" style="34"/>
    <col min="5633" max="5633" width="5" style="34" bestFit="1" customWidth="1"/>
    <col min="5634" max="5634" width="7.625" style="34" customWidth="1"/>
    <col min="5635" max="5635" width="66.25" style="34" customWidth="1"/>
    <col min="5636" max="5636" width="5.375" style="34" customWidth="1"/>
    <col min="5637" max="5637" width="9.75" style="34" customWidth="1"/>
    <col min="5638" max="5638" width="4.25" style="34" bestFit="1" customWidth="1"/>
    <col min="5639" max="5639" width="5.125" style="34" customWidth="1"/>
    <col min="5640" max="5640" width="4.625" style="34" bestFit="1" customWidth="1"/>
    <col min="5641" max="5641" width="9.25" style="34" customWidth="1"/>
    <col min="5642" max="5642" width="3.5" style="34"/>
    <col min="5643" max="5643" width="4.125" style="34" bestFit="1" customWidth="1"/>
    <col min="5644" max="5644" width="7.625" style="34" customWidth="1"/>
    <col min="5645" max="5645" width="7.25" style="34" customWidth="1"/>
    <col min="5646" max="5646" width="6.125" style="34" customWidth="1"/>
    <col min="5647" max="5888" width="3.5" style="34"/>
    <col min="5889" max="5889" width="5" style="34" bestFit="1" customWidth="1"/>
    <col min="5890" max="5890" width="7.625" style="34" customWidth="1"/>
    <col min="5891" max="5891" width="66.25" style="34" customWidth="1"/>
    <col min="5892" max="5892" width="5.375" style="34" customWidth="1"/>
    <col min="5893" max="5893" width="9.75" style="34" customWidth="1"/>
    <col min="5894" max="5894" width="4.25" style="34" bestFit="1" customWidth="1"/>
    <col min="5895" max="5895" width="5.125" style="34" customWidth="1"/>
    <col min="5896" max="5896" width="4.625" style="34" bestFit="1" customWidth="1"/>
    <col min="5897" max="5897" width="9.25" style="34" customWidth="1"/>
    <col min="5898" max="5898" width="3.5" style="34"/>
    <col min="5899" max="5899" width="4.125" style="34" bestFit="1" customWidth="1"/>
    <col min="5900" max="5900" width="7.625" style="34" customWidth="1"/>
    <col min="5901" max="5901" width="7.25" style="34" customWidth="1"/>
    <col min="5902" max="5902" width="6.125" style="34" customWidth="1"/>
    <col min="5903" max="6144" width="3.5" style="34"/>
    <col min="6145" max="6145" width="5" style="34" bestFit="1" customWidth="1"/>
    <col min="6146" max="6146" width="7.625" style="34" customWidth="1"/>
    <col min="6147" max="6147" width="66.25" style="34" customWidth="1"/>
    <col min="6148" max="6148" width="5.375" style="34" customWidth="1"/>
    <col min="6149" max="6149" width="9.75" style="34" customWidth="1"/>
    <col min="6150" max="6150" width="4.25" style="34" bestFit="1" customWidth="1"/>
    <col min="6151" max="6151" width="5.125" style="34" customWidth="1"/>
    <col min="6152" max="6152" width="4.625" style="34" bestFit="1" customWidth="1"/>
    <col min="6153" max="6153" width="9.25" style="34" customWidth="1"/>
    <col min="6154" max="6154" width="3.5" style="34"/>
    <col min="6155" max="6155" width="4.125" style="34" bestFit="1" customWidth="1"/>
    <col min="6156" max="6156" width="7.625" style="34" customWidth="1"/>
    <col min="6157" max="6157" width="7.25" style="34" customWidth="1"/>
    <col min="6158" max="6158" width="6.125" style="34" customWidth="1"/>
    <col min="6159" max="6400" width="3.5" style="34"/>
    <col min="6401" max="6401" width="5" style="34" bestFit="1" customWidth="1"/>
    <col min="6402" max="6402" width="7.625" style="34" customWidth="1"/>
    <col min="6403" max="6403" width="66.25" style="34" customWidth="1"/>
    <col min="6404" max="6404" width="5.375" style="34" customWidth="1"/>
    <col min="6405" max="6405" width="9.75" style="34" customWidth="1"/>
    <col min="6406" max="6406" width="4.25" style="34" bestFit="1" customWidth="1"/>
    <col min="6407" max="6407" width="5.125" style="34" customWidth="1"/>
    <col min="6408" max="6408" width="4.625" style="34" bestFit="1" customWidth="1"/>
    <col min="6409" max="6409" width="9.25" style="34" customWidth="1"/>
    <col min="6410" max="6410" width="3.5" style="34"/>
    <col min="6411" max="6411" width="4.125" style="34" bestFit="1" customWidth="1"/>
    <col min="6412" max="6412" width="7.625" style="34" customWidth="1"/>
    <col min="6413" max="6413" width="7.25" style="34" customWidth="1"/>
    <col min="6414" max="6414" width="6.125" style="34" customWidth="1"/>
    <col min="6415" max="6656" width="3.5" style="34"/>
    <col min="6657" max="6657" width="5" style="34" bestFit="1" customWidth="1"/>
    <col min="6658" max="6658" width="7.625" style="34" customWidth="1"/>
    <col min="6659" max="6659" width="66.25" style="34" customWidth="1"/>
    <col min="6660" max="6660" width="5.375" style="34" customWidth="1"/>
    <col min="6661" max="6661" width="9.75" style="34" customWidth="1"/>
    <col min="6662" max="6662" width="4.25" style="34" bestFit="1" customWidth="1"/>
    <col min="6663" max="6663" width="5.125" style="34" customWidth="1"/>
    <col min="6664" max="6664" width="4.625" style="34" bestFit="1" customWidth="1"/>
    <col min="6665" max="6665" width="9.25" style="34" customWidth="1"/>
    <col min="6666" max="6666" width="3.5" style="34"/>
    <col min="6667" max="6667" width="4.125" style="34" bestFit="1" customWidth="1"/>
    <col min="6668" max="6668" width="7.625" style="34" customWidth="1"/>
    <col min="6669" max="6669" width="7.25" style="34" customWidth="1"/>
    <col min="6670" max="6670" width="6.125" style="34" customWidth="1"/>
    <col min="6671" max="6912" width="3.5" style="34"/>
    <col min="6913" max="6913" width="5" style="34" bestFit="1" customWidth="1"/>
    <col min="6914" max="6914" width="7.625" style="34" customWidth="1"/>
    <col min="6915" max="6915" width="66.25" style="34" customWidth="1"/>
    <col min="6916" max="6916" width="5.375" style="34" customWidth="1"/>
    <col min="6917" max="6917" width="9.75" style="34" customWidth="1"/>
    <col min="6918" max="6918" width="4.25" style="34" bestFit="1" customWidth="1"/>
    <col min="6919" max="6919" width="5.125" style="34" customWidth="1"/>
    <col min="6920" max="6920" width="4.625" style="34" bestFit="1" customWidth="1"/>
    <col min="6921" max="6921" width="9.25" style="34" customWidth="1"/>
    <col min="6922" max="6922" width="3.5" style="34"/>
    <col min="6923" max="6923" width="4.125" style="34" bestFit="1" customWidth="1"/>
    <col min="6924" max="6924" width="7.625" style="34" customWidth="1"/>
    <col min="6925" max="6925" width="7.25" style="34" customWidth="1"/>
    <col min="6926" max="6926" width="6.125" style="34" customWidth="1"/>
    <col min="6927" max="7168" width="3.5" style="34"/>
    <col min="7169" max="7169" width="5" style="34" bestFit="1" customWidth="1"/>
    <col min="7170" max="7170" width="7.625" style="34" customWidth="1"/>
    <col min="7171" max="7171" width="66.25" style="34" customWidth="1"/>
    <col min="7172" max="7172" width="5.375" style="34" customWidth="1"/>
    <col min="7173" max="7173" width="9.75" style="34" customWidth="1"/>
    <col min="7174" max="7174" width="4.25" style="34" bestFit="1" customWidth="1"/>
    <col min="7175" max="7175" width="5.125" style="34" customWidth="1"/>
    <col min="7176" max="7176" width="4.625" style="34" bestFit="1" customWidth="1"/>
    <col min="7177" max="7177" width="9.25" style="34" customWidth="1"/>
    <col min="7178" max="7178" width="3.5" style="34"/>
    <col min="7179" max="7179" width="4.125" style="34" bestFit="1" customWidth="1"/>
    <col min="7180" max="7180" width="7.625" style="34" customWidth="1"/>
    <col min="7181" max="7181" width="7.25" style="34" customWidth="1"/>
    <col min="7182" max="7182" width="6.125" style="34" customWidth="1"/>
    <col min="7183" max="7424" width="3.5" style="34"/>
    <col min="7425" max="7425" width="5" style="34" bestFit="1" customWidth="1"/>
    <col min="7426" max="7426" width="7.625" style="34" customWidth="1"/>
    <col min="7427" max="7427" width="66.25" style="34" customWidth="1"/>
    <col min="7428" max="7428" width="5.375" style="34" customWidth="1"/>
    <col min="7429" max="7429" width="9.75" style="34" customWidth="1"/>
    <col min="7430" max="7430" width="4.25" style="34" bestFit="1" customWidth="1"/>
    <col min="7431" max="7431" width="5.125" style="34" customWidth="1"/>
    <col min="7432" max="7432" width="4.625" style="34" bestFit="1" customWidth="1"/>
    <col min="7433" max="7433" width="9.25" style="34" customWidth="1"/>
    <col min="7434" max="7434" width="3.5" style="34"/>
    <col min="7435" max="7435" width="4.125" style="34" bestFit="1" customWidth="1"/>
    <col min="7436" max="7436" width="7.625" style="34" customWidth="1"/>
    <col min="7437" max="7437" width="7.25" style="34" customWidth="1"/>
    <col min="7438" max="7438" width="6.125" style="34" customWidth="1"/>
    <col min="7439" max="7680" width="3.5" style="34"/>
    <col min="7681" max="7681" width="5" style="34" bestFit="1" customWidth="1"/>
    <col min="7682" max="7682" width="7.625" style="34" customWidth="1"/>
    <col min="7683" max="7683" width="66.25" style="34" customWidth="1"/>
    <col min="7684" max="7684" width="5.375" style="34" customWidth="1"/>
    <col min="7685" max="7685" width="9.75" style="34" customWidth="1"/>
    <col min="7686" max="7686" width="4.25" style="34" bestFit="1" customWidth="1"/>
    <col min="7687" max="7687" width="5.125" style="34" customWidth="1"/>
    <col min="7688" max="7688" width="4.625" style="34" bestFit="1" customWidth="1"/>
    <col min="7689" max="7689" width="9.25" style="34" customWidth="1"/>
    <col min="7690" max="7690" width="3.5" style="34"/>
    <col min="7691" max="7691" width="4.125" style="34" bestFit="1" customWidth="1"/>
    <col min="7692" max="7692" width="7.625" style="34" customWidth="1"/>
    <col min="7693" max="7693" width="7.25" style="34" customWidth="1"/>
    <col min="7694" max="7694" width="6.125" style="34" customWidth="1"/>
    <col min="7695" max="7936" width="3.5" style="34"/>
    <col min="7937" max="7937" width="5" style="34" bestFit="1" customWidth="1"/>
    <col min="7938" max="7938" width="7.625" style="34" customWidth="1"/>
    <col min="7939" max="7939" width="66.25" style="34" customWidth="1"/>
    <col min="7940" max="7940" width="5.375" style="34" customWidth="1"/>
    <col min="7941" max="7941" width="9.75" style="34" customWidth="1"/>
    <col min="7942" max="7942" width="4.25" style="34" bestFit="1" customWidth="1"/>
    <col min="7943" max="7943" width="5.125" style="34" customWidth="1"/>
    <col min="7944" max="7944" width="4.625" style="34" bestFit="1" customWidth="1"/>
    <col min="7945" max="7945" width="9.25" style="34" customWidth="1"/>
    <col min="7946" max="7946" width="3.5" style="34"/>
    <col min="7947" max="7947" width="4.125" style="34" bestFit="1" customWidth="1"/>
    <col min="7948" max="7948" width="7.625" style="34" customWidth="1"/>
    <col min="7949" max="7949" width="7.25" style="34" customWidth="1"/>
    <col min="7950" max="7950" width="6.125" style="34" customWidth="1"/>
    <col min="7951" max="8192" width="3.5" style="34"/>
    <col min="8193" max="8193" width="5" style="34" bestFit="1" customWidth="1"/>
    <col min="8194" max="8194" width="7.625" style="34" customWidth="1"/>
    <col min="8195" max="8195" width="66.25" style="34" customWidth="1"/>
    <col min="8196" max="8196" width="5.375" style="34" customWidth="1"/>
    <col min="8197" max="8197" width="9.75" style="34" customWidth="1"/>
    <col min="8198" max="8198" width="4.25" style="34" bestFit="1" customWidth="1"/>
    <col min="8199" max="8199" width="5.125" style="34" customWidth="1"/>
    <col min="8200" max="8200" width="4.625" style="34" bestFit="1" customWidth="1"/>
    <col min="8201" max="8201" width="9.25" style="34" customWidth="1"/>
    <col min="8202" max="8202" width="3.5" style="34"/>
    <col min="8203" max="8203" width="4.125" style="34" bestFit="1" customWidth="1"/>
    <col min="8204" max="8204" width="7.625" style="34" customWidth="1"/>
    <col min="8205" max="8205" width="7.25" style="34" customWidth="1"/>
    <col min="8206" max="8206" width="6.125" style="34" customWidth="1"/>
    <col min="8207" max="8448" width="3.5" style="34"/>
    <col min="8449" max="8449" width="5" style="34" bestFit="1" customWidth="1"/>
    <col min="8450" max="8450" width="7.625" style="34" customWidth="1"/>
    <col min="8451" max="8451" width="66.25" style="34" customWidth="1"/>
    <col min="8452" max="8452" width="5.375" style="34" customWidth="1"/>
    <col min="8453" max="8453" width="9.75" style="34" customWidth="1"/>
    <col min="8454" max="8454" width="4.25" style="34" bestFit="1" customWidth="1"/>
    <col min="8455" max="8455" width="5.125" style="34" customWidth="1"/>
    <col min="8456" max="8456" width="4.625" style="34" bestFit="1" customWidth="1"/>
    <col min="8457" max="8457" width="9.25" style="34" customWidth="1"/>
    <col min="8458" max="8458" width="3.5" style="34"/>
    <col min="8459" max="8459" width="4.125" style="34" bestFit="1" customWidth="1"/>
    <col min="8460" max="8460" width="7.625" style="34" customWidth="1"/>
    <col min="8461" max="8461" width="7.25" style="34" customWidth="1"/>
    <col min="8462" max="8462" width="6.125" style="34" customWidth="1"/>
    <col min="8463" max="8704" width="3.5" style="34"/>
    <col min="8705" max="8705" width="5" style="34" bestFit="1" customWidth="1"/>
    <col min="8706" max="8706" width="7.625" style="34" customWidth="1"/>
    <col min="8707" max="8707" width="66.25" style="34" customWidth="1"/>
    <col min="8708" max="8708" width="5.375" style="34" customWidth="1"/>
    <col min="8709" max="8709" width="9.75" style="34" customWidth="1"/>
    <col min="8710" max="8710" width="4.25" style="34" bestFit="1" customWidth="1"/>
    <col min="8711" max="8711" width="5.125" style="34" customWidth="1"/>
    <col min="8712" max="8712" width="4.625" style="34" bestFit="1" customWidth="1"/>
    <col min="8713" max="8713" width="9.25" style="34" customWidth="1"/>
    <col min="8714" max="8714" width="3.5" style="34"/>
    <col min="8715" max="8715" width="4.125" style="34" bestFit="1" customWidth="1"/>
    <col min="8716" max="8716" width="7.625" style="34" customWidth="1"/>
    <col min="8717" max="8717" width="7.25" style="34" customWidth="1"/>
    <col min="8718" max="8718" width="6.125" style="34" customWidth="1"/>
    <col min="8719" max="8960" width="3.5" style="34"/>
    <col min="8961" max="8961" width="5" style="34" bestFit="1" customWidth="1"/>
    <col min="8962" max="8962" width="7.625" style="34" customWidth="1"/>
    <col min="8963" max="8963" width="66.25" style="34" customWidth="1"/>
    <col min="8964" max="8964" width="5.375" style="34" customWidth="1"/>
    <col min="8965" max="8965" width="9.75" style="34" customWidth="1"/>
    <col min="8966" max="8966" width="4.25" style="34" bestFit="1" customWidth="1"/>
    <col min="8967" max="8967" width="5.125" style="34" customWidth="1"/>
    <col min="8968" max="8968" width="4.625" style="34" bestFit="1" customWidth="1"/>
    <col min="8969" max="8969" width="9.25" style="34" customWidth="1"/>
    <col min="8970" max="8970" width="3.5" style="34"/>
    <col min="8971" max="8971" width="4.125" style="34" bestFit="1" customWidth="1"/>
    <col min="8972" max="8972" width="7.625" style="34" customWidth="1"/>
    <col min="8973" max="8973" width="7.25" style="34" customWidth="1"/>
    <col min="8974" max="8974" width="6.125" style="34" customWidth="1"/>
    <col min="8975" max="9216" width="3.5" style="34"/>
    <col min="9217" max="9217" width="5" style="34" bestFit="1" customWidth="1"/>
    <col min="9218" max="9218" width="7.625" style="34" customWidth="1"/>
    <col min="9219" max="9219" width="66.25" style="34" customWidth="1"/>
    <col min="9220" max="9220" width="5.375" style="34" customWidth="1"/>
    <col min="9221" max="9221" width="9.75" style="34" customWidth="1"/>
    <col min="9222" max="9222" width="4.25" style="34" bestFit="1" customWidth="1"/>
    <col min="9223" max="9223" width="5.125" style="34" customWidth="1"/>
    <col min="9224" max="9224" width="4.625" style="34" bestFit="1" customWidth="1"/>
    <col min="9225" max="9225" width="9.25" style="34" customWidth="1"/>
    <col min="9226" max="9226" width="3.5" style="34"/>
    <col min="9227" max="9227" width="4.125" style="34" bestFit="1" customWidth="1"/>
    <col min="9228" max="9228" width="7.625" style="34" customWidth="1"/>
    <col min="9229" max="9229" width="7.25" style="34" customWidth="1"/>
    <col min="9230" max="9230" width="6.125" style="34" customWidth="1"/>
    <col min="9231" max="9472" width="3.5" style="34"/>
    <col min="9473" max="9473" width="5" style="34" bestFit="1" customWidth="1"/>
    <col min="9474" max="9474" width="7.625" style="34" customWidth="1"/>
    <col min="9475" max="9475" width="66.25" style="34" customWidth="1"/>
    <col min="9476" max="9476" width="5.375" style="34" customWidth="1"/>
    <col min="9477" max="9477" width="9.75" style="34" customWidth="1"/>
    <col min="9478" max="9478" width="4.25" style="34" bestFit="1" customWidth="1"/>
    <col min="9479" max="9479" width="5.125" style="34" customWidth="1"/>
    <col min="9480" max="9480" width="4.625" style="34" bestFit="1" customWidth="1"/>
    <col min="9481" max="9481" width="9.25" style="34" customWidth="1"/>
    <col min="9482" max="9482" width="3.5" style="34"/>
    <col min="9483" max="9483" width="4.125" style="34" bestFit="1" customWidth="1"/>
    <col min="9484" max="9484" width="7.625" style="34" customWidth="1"/>
    <col min="9485" max="9485" width="7.25" style="34" customWidth="1"/>
    <col min="9486" max="9486" width="6.125" style="34" customWidth="1"/>
    <col min="9487" max="9728" width="3.5" style="34"/>
    <col min="9729" max="9729" width="5" style="34" bestFit="1" customWidth="1"/>
    <col min="9730" max="9730" width="7.625" style="34" customWidth="1"/>
    <col min="9731" max="9731" width="66.25" style="34" customWidth="1"/>
    <col min="9732" max="9732" width="5.375" style="34" customWidth="1"/>
    <col min="9733" max="9733" width="9.75" style="34" customWidth="1"/>
    <col min="9734" max="9734" width="4.25" style="34" bestFit="1" customWidth="1"/>
    <col min="9735" max="9735" width="5.125" style="34" customWidth="1"/>
    <col min="9736" max="9736" width="4.625" style="34" bestFit="1" customWidth="1"/>
    <col min="9737" max="9737" width="9.25" style="34" customWidth="1"/>
    <col min="9738" max="9738" width="3.5" style="34"/>
    <col min="9739" max="9739" width="4.125" style="34" bestFit="1" customWidth="1"/>
    <col min="9740" max="9740" width="7.625" style="34" customWidth="1"/>
    <col min="9741" max="9741" width="7.25" style="34" customWidth="1"/>
    <col min="9742" max="9742" width="6.125" style="34" customWidth="1"/>
    <col min="9743" max="9984" width="3.5" style="34"/>
    <col min="9985" max="9985" width="5" style="34" bestFit="1" customWidth="1"/>
    <col min="9986" max="9986" width="7.625" style="34" customWidth="1"/>
    <col min="9987" max="9987" width="66.25" style="34" customWidth="1"/>
    <col min="9988" max="9988" width="5.375" style="34" customWidth="1"/>
    <col min="9989" max="9989" width="9.75" style="34" customWidth="1"/>
    <col min="9990" max="9990" width="4.25" style="34" bestFit="1" customWidth="1"/>
    <col min="9991" max="9991" width="5.125" style="34" customWidth="1"/>
    <col min="9992" max="9992" width="4.625" style="34" bestFit="1" customWidth="1"/>
    <col min="9993" max="9993" width="9.25" style="34" customWidth="1"/>
    <col min="9994" max="9994" width="3.5" style="34"/>
    <col min="9995" max="9995" width="4.125" style="34" bestFit="1" customWidth="1"/>
    <col min="9996" max="9996" width="7.625" style="34" customWidth="1"/>
    <col min="9997" max="9997" width="7.25" style="34" customWidth="1"/>
    <col min="9998" max="9998" width="6.125" style="34" customWidth="1"/>
    <col min="9999" max="10240" width="3.5" style="34"/>
    <col min="10241" max="10241" width="5" style="34" bestFit="1" customWidth="1"/>
    <col min="10242" max="10242" width="7.625" style="34" customWidth="1"/>
    <col min="10243" max="10243" width="66.25" style="34" customWidth="1"/>
    <col min="10244" max="10244" width="5.375" style="34" customWidth="1"/>
    <col min="10245" max="10245" width="9.75" style="34" customWidth="1"/>
    <col min="10246" max="10246" width="4.25" style="34" bestFit="1" customWidth="1"/>
    <col min="10247" max="10247" width="5.125" style="34" customWidth="1"/>
    <col min="10248" max="10248" width="4.625" style="34" bestFit="1" customWidth="1"/>
    <col min="10249" max="10249" width="9.25" style="34" customWidth="1"/>
    <col min="10250" max="10250" width="3.5" style="34"/>
    <col min="10251" max="10251" width="4.125" style="34" bestFit="1" customWidth="1"/>
    <col min="10252" max="10252" width="7.625" style="34" customWidth="1"/>
    <col min="10253" max="10253" width="7.25" style="34" customWidth="1"/>
    <col min="10254" max="10254" width="6.125" style="34" customWidth="1"/>
    <col min="10255" max="10496" width="3.5" style="34"/>
    <col min="10497" max="10497" width="5" style="34" bestFit="1" customWidth="1"/>
    <col min="10498" max="10498" width="7.625" style="34" customWidth="1"/>
    <col min="10499" max="10499" width="66.25" style="34" customWidth="1"/>
    <col min="10500" max="10500" width="5.375" style="34" customWidth="1"/>
    <col min="10501" max="10501" width="9.75" style="34" customWidth="1"/>
    <col min="10502" max="10502" width="4.25" style="34" bestFit="1" customWidth="1"/>
    <col min="10503" max="10503" width="5.125" style="34" customWidth="1"/>
    <col min="10504" max="10504" width="4.625" style="34" bestFit="1" customWidth="1"/>
    <col min="10505" max="10505" width="9.25" style="34" customWidth="1"/>
    <col min="10506" max="10506" width="3.5" style="34"/>
    <col min="10507" max="10507" width="4.125" style="34" bestFit="1" customWidth="1"/>
    <col min="10508" max="10508" width="7.625" style="34" customWidth="1"/>
    <col min="10509" max="10509" width="7.25" style="34" customWidth="1"/>
    <col min="10510" max="10510" width="6.125" style="34" customWidth="1"/>
    <col min="10511" max="10752" width="3.5" style="34"/>
    <col min="10753" max="10753" width="5" style="34" bestFit="1" customWidth="1"/>
    <col min="10754" max="10754" width="7.625" style="34" customWidth="1"/>
    <col min="10755" max="10755" width="66.25" style="34" customWidth="1"/>
    <col min="10756" max="10756" width="5.375" style="34" customWidth="1"/>
    <col min="10757" max="10757" width="9.75" style="34" customWidth="1"/>
    <col min="10758" max="10758" width="4.25" style="34" bestFit="1" customWidth="1"/>
    <col min="10759" max="10759" width="5.125" style="34" customWidth="1"/>
    <col min="10760" max="10760" width="4.625" style="34" bestFit="1" customWidth="1"/>
    <col min="10761" max="10761" width="9.25" style="34" customWidth="1"/>
    <col min="10762" max="10762" width="3.5" style="34"/>
    <col min="10763" max="10763" width="4.125" style="34" bestFit="1" customWidth="1"/>
    <col min="10764" max="10764" width="7.625" style="34" customWidth="1"/>
    <col min="10765" max="10765" width="7.25" style="34" customWidth="1"/>
    <col min="10766" max="10766" width="6.125" style="34" customWidth="1"/>
    <col min="10767" max="11008" width="3.5" style="34"/>
    <col min="11009" max="11009" width="5" style="34" bestFit="1" customWidth="1"/>
    <col min="11010" max="11010" width="7.625" style="34" customWidth="1"/>
    <col min="11011" max="11011" width="66.25" style="34" customWidth="1"/>
    <col min="11012" max="11012" width="5.375" style="34" customWidth="1"/>
    <col min="11013" max="11013" width="9.75" style="34" customWidth="1"/>
    <col min="11014" max="11014" width="4.25" style="34" bestFit="1" customWidth="1"/>
    <col min="11015" max="11015" width="5.125" style="34" customWidth="1"/>
    <col min="11016" max="11016" width="4.625" style="34" bestFit="1" customWidth="1"/>
    <col min="11017" max="11017" width="9.25" style="34" customWidth="1"/>
    <col min="11018" max="11018" width="3.5" style="34"/>
    <col min="11019" max="11019" width="4.125" style="34" bestFit="1" customWidth="1"/>
    <col min="11020" max="11020" width="7.625" style="34" customWidth="1"/>
    <col min="11021" max="11021" width="7.25" style="34" customWidth="1"/>
    <col min="11022" max="11022" width="6.125" style="34" customWidth="1"/>
    <col min="11023" max="11264" width="3.5" style="34"/>
    <col min="11265" max="11265" width="5" style="34" bestFit="1" customWidth="1"/>
    <col min="11266" max="11266" width="7.625" style="34" customWidth="1"/>
    <col min="11267" max="11267" width="66.25" style="34" customWidth="1"/>
    <col min="11268" max="11268" width="5.375" style="34" customWidth="1"/>
    <col min="11269" max="11269" width="9.75" style="34" customWidth="1"/>
    <col min="11270" max="11270" width="4.25" style="34" bestFit="1" customWidth="1"/>
    <col min="11271" max="11271" width="5.125" style="34" customWidth="1"/>
    <col min="11272" max="11272" width="4.625" style="34" bestFit="1" customWidth="1"/>
    <col min="11273" max="11273" width="9.25" style="34" customWidth="1"/>
    <col min="11274" max="11274" width="3.5" style="34"/>
    <col min="11275" max="11275" width="4.125" style="34" bestFit="1" customWidth="1"/>
    <col min="11276" max="11276" width="7.625" style="34" customWidth="1"/>
    <col min="11277" max="11277" width="7.25" style="34" customWidth="1"/>
    <col min="11278" max="11278" width="6.125" style="34" customWidth="1"/>
    <col min="11279" max="11520" width="3.5" style="34"/>
    <col min="11521" max="11521" width="5" style="34" bestFit="1" customWidth="1"/>
    <col min="11522" max="11522" width="7.625" style="34" customWidth="1"/>
    <col min="11523" max="11523" width="66.25" style="34" customWidth="1"/>
    <col min="11524" max="11524" width="5.375" style="34" customWidth="1"/>
    <col min="11525" max="11525" width="9.75" style="34" customWidth="1"/>
    <col min="11526" max="11526" width="4.25" style="34" bestFit="1" customWidth="1"/>
    <col min="11527" max="11527" width="5.125" style="34" customWidth="1"/>
    <col min="11528" max="11528" width="4.625" style="34" bestFit="1" customWidth="1"/>
    <col min="11529" max="11529" width="9.25" style="34" customWidth="1"/>
    <col min="11530" max="11530" width="3.5" style="34"/>
    <col min="11531" max="11531" width="4.125" style="34" bestFit="1" customWidth="1"/>
    <col min="11532" max="11532" width="7.625" style="34" customWidth="1"/>
    <col min="11533" max="11533" width="7.25" style="34" customWidth="1"/>
    <col min="11534" max="11534" width="6.125" style="34" customWidth="1"/>
    <col min="11535" max="11776" width="3.5" style="34"/>
    <col min="11777" max="11777" width="5" style="34" bestFit="1" customWidth="1"/>
    <col min="11778" max="11778" width="7.625" style="34" customWidth="1"/>
    <col min="11779" max="11779" width="66.25" style="34" customWidth="1"/>
    <col min="11780" max="11780" width="5.375" style="34" customWidth="1"/>
    <col min="11781" max="11781" width="9.75" style="34" customWidth="1"/>
    <col min="11782" max="11782" width="4.25" style="34" bestFit="1" customWidth="1"/>
    <col min="11783" max="11783" width="5.125" style="34" customWidth="1"/>
    <col min="11784" max="11784" width="4.625" style="34" bestFit="1" customWidth="1"/>
    <col min="11785" max="11785" width="9.25" style="34" customWidth="1"/>
    <col min="11786" max="11786" width="3.5" style="34"/>
    <col min="11787" max="11787" width="4.125" style="34" bestFit="1" customWidth="1"/>
    <col min="11788" max="11788" width="7.625" style="34" customWidth="1"/>
    <col min="11789" max="11789" width="7.25" style="34" customWidth="1"/>
    <col min="11790" max="11790" width="6.125" style="34" customWidth="1"/>
    <col min="11791" max="12032" width="3.5" style="34"/>
    <col min="12033" max="12033" width="5" style="34" bestFit="1" customWidth="1"/>
    <col min="12034" max="12034" width="7.625" style="34" customWidth="1"/>
    <col min="12035" max="12035" width="66.25" style="34" customWidth="1"/>
    <col min="12036" max="12036" width="5.375" style="34" customWidth="1"/>
    <col min="12037" max="12037" width="9.75" style="34" customWidth="1"/>
    <col min="12038" max="12038" width="4.25" style="34" bestFit="1" customWidth="1"/>
    <col min="12039" max="12039" width="5.125" style="34" customWidth="1"/>
    <col min="12040" max="12040" width="4.625" style="34" bestFit="1" customWidth="1"/>
    <col min="12041" max="12041" width="9.25" style="34" customWidth="1"/>
    <col min="12042" max="12042" width="3.5" style="34"/>
    <col min="12043" max="12043" width="4.125" style="34" bestFit="1" customWidth="1"/>
    <col min="12044" max="12044" width="7.625" style="34" customWidth="1"/>
    <col min="12045" max="12045" width="7.25" style="34" customWidth="1"/>
    <col min="12046" max="12046" width="6.125" style="34" customWidth="1"/>
    <col min="12047" max="12288" width="3.5" style="34"/>
    <col min="12289" max="12289" width="5" style="34" bestFit="1" customWidth="1"/>
    <col min="12290" max="12290" width="7.625" style="34" customWidth="1"/>
    <col min="12291" max="12291" width="66.25" style="34" customWidth="1"/>
    <col min="12292" max="12292" width="5.375" style="34" customWidth="1"/>
    <col min="12293" max="12293" width="9.75" style="34" customWidth="1"/>
    <col min="12294" max="12294" width="4.25" style="34" bestFit="1" customWidth="1"/>
    <col min="12295" max="12295" width="5.125" style="34" customWidth="1"/>
    <col min="12296" max="12296" width="4.625" style="34" bestFit="1" customWidth="1"/>
    <col min="12297" max="12297" width="9.25" style="34" customWidth="1"/>
    <col min="12298" max="12298" width="3.5" style="34"/>
    <col min="12299" max="12299" width="4.125" style="34" bestFit="1" customWidth="1"/>
    <col min="12300" max="12300" width="7.625" style="34" customWidth="1"/>
    <col min="12301" max="12301" width="7.25" style="34" customWidth="1"/>
    <col min="12302" max="12302" width="6.125" style="34" customWidth="1"/>
    <col min="12303" max="12544" width="3.5" style="34"/>
    <col min="12545" max="12545" width="5" style="34" bestFit="1" customWidth="1"/>
    <col min="12546" max="12546" width="7.625" style="34" customWidth="1"/>
    <col min="12547" max="12547" width="66.25" style="34" customWidth="1"/>
    <col min="12548" max="12548" width="5.375" style="34" customWidth="1"/>
    <col min="12549" max="12549" width="9.75" style="34" customWidth="1"/>
    <col min="12550" max="12550" width="4.25" style="34" bestFit="1" customWidth="1"/>
    <col min="12551" max="12551" width="5.125" style="34" customWidth="1"/>
    <col min="12552" max="12552" width="4.625" style="34" bestFit="1" customWidth="1"/>
    <col min="12553" max="12553" width="9.25" style="34" customWidth="1"/>
    <col min="12554" max="12554" width="3.5" style="34"/>
    <col min="12555" max="12555" width="4.125" style="34" bestFit="1" customWidth="1"/>
    <col min="12556" max="12556" width="7.625" style="34" customWidth="1"/>
    <col min="12557" max="12557" width="7.25" style="34" customWidth="1"/>
    <col min="12558" max="12558" width="6.125" style="34" customWidth="1"/>
    <col min="12559" max="12800" width="3.5" style="34"/>
    <col min="12801" max="12801" width="5" style="34" bestFit="1" customWidth="1"/>
    <col min="12802" max="12802" width="7.625" style="34" customWidth="1"/>
    <col min="12803" max="12803" width="66.25" style="34" customWidth="1"/>
    <col min="12804" max="12804" width="5.375" style="34" customWidth="1"/>
    <col min="12805" max="12805" width="9.75" style="34" customWidth="1"/>
    <col min="12806" max="12806" width="4.25" style="34" bestFit="1" customWidth="1"/>
    <col min="12807" max="12807" width="5.125" style="34" customWidth="1"/>
    <col min="12808" max="12808" width="4.625" style="34" bestFit="1" customWidth="1"/>
    <col min="12809" max="12809" width="9.25" style="34" customWidth="1"/>
    <col min="12810" max="12810" width="3.5" style="34"/>
    <col min="12811" max="12811" width="4.125" style="34" bestFit="1" customWidth="1"/>
    <col min="12812" max="12812" width="7.625" style="34" customWidth="1"/>
    <col min="12813" max="12813" width="7.25" style="34" customWidth="1"/>
    <col min="12814" max="12814" width="6.125" style="34" customWidth="1"/>
    <col min="12815" max="13056" width="3.5" style="34"/>
    <col min="13057" max="13057" width="5" style="34" bestFit="1" customWidth="1"/>
    <col min="13058" max="13058" width="7.625" style="34" customWidth="1"/>
    <col min="13059" max="13059" width="66.25" style="34" customWidth="1"/>
    <col min="13060" max="13060" width="5.375" style="34" customWidth="1"/>
    <col min="13061" max="13061" width="9.75" style="34" customWidth="1"/>
    <col min="13062" max="13062" width="4.25" style="34" bestFit="1" customWidth="1"/>
    <col min="13063" max="13063" width="5.125" style="34" customWidth="1"/>
    <col min="13064" max="13064" width="4.625" style="34" bestFit="1" customWidth="1"/>
    <col min="13065" max="13065" width="9.25" style="34" customWidth="1"/>
    <col min="13066" max="13066" width="3.5" style="34"/>
    <col min="13067" max="13067" width="4.125" style="34" bestFit="1" customWidth="1"/>
    <col min="13068" max="13068" width="7.625" style="34" customWidth="1"/>
    <col min="13069" max="13069" width="7.25" style="34" customWidth="1"/>
    <col min="13070" max="13070" width="6.125" style="34" customWidth="1"/>
    <col min="13071" max="13312" width="3.5" style="34"/>
    <col min="13313" max="13313" width="5" style="34" bestFit="1" customWidth="1"/>
    <col min="13314" max="13314" width="7.625" style="34" customWidth="1"/>
    <col min="13315" max="13315" width="66.25" style="34" customWidth="1"/>
    <col min="13316" max="13316" width="5.375" style="34" customWidth="1"/>
    <col min="13317" max="13317" width="9.75" style="34" customWidth="1"/>
    <col min="13318" max="13318" width="4.25" style="34" bestFit="1" customWidth="1"/>
    <col min="13319" max="13319" width="5.125" style="34" customWidth="1"/>
    <col min="13320" max="13320" width="4.625" style="34" bestFit="1" customWidth="1"/>
    <col min="13321" max="13321" width="9.25" style="34" customWidth="1"/>
    <col min="13322" max="13322" width="3.5" style="34"/>
    <col min="13323" max="13323" width="4.125" style="34" bestFit="1" customWidth="1"/>
    <col min="13324" max="13324" width="7.625" style="34" customWidth="1"/>
    <col min="13325" max="13325" width="7.25" style="34" customWidth="1"/>
    <col min="13326" max="13326" width="6.125" style="34" customWidth="1"/>
    <col min="13327" max="13568" width="3.5" style="34"/>
    <col min="13569" max="13569" width="5" style="34" bestFit="1" customWidth="1"/>
    <col min="13570" max="13570" width="7.625" style="34" customWidth="1"/>
    <col min="13571" max="13571" width="66.25" style="34" customWidth="1"/>
    <col min="13572" max="13572" width="5.375" style="34" customWidth="1"/>
    <col min="13573" max="13573" width="9.75" style="34" customWidth="1"/>
    <col min="13574" max="13574" width="4.25" style="34" bestFit="1" customWidth="1"/>
    <col min="13575" max="13575" width="5.125" style="34" customWidth="1"/>
    <col min="13576" max="13576" width="4.625" style="34" bestFit="1" customWidth="1"/>
    <col min="13577" max="13577" width="9.25" style="34" customWidth="1"/>
    <col min="13578" max="13578" width="3.5" style="34"/>
    <col min="13579" max="13579" width="4.125" style="34" bestFit="1" customWidth="1"/>
    <col min="13580" max="13580" width="7.625" style="34" customWidth="1"/>
    <col min="13581" max="13581" width="7.25" style="34" customWidth="1"/>
    <col min="13582" max="13582" width="6.125" style="34" customWidth="1"/>
    <col min="13583" max="13824" width="3.5" style="34"/>
    <col min="13825" max="13825" width="5" style="34" bestFit="1" customWidth="1"/>
    <col min="13826" max="13826" width="7.625" style="34" customWidth="1"/>
    <col min="13827" max="13827" width="66.25" style="34" customWidth="1"/>
    <col min="13828" max="13828" width="5.375" style="34" customWidth="1"/>
    <col min="13829" max="13829" width="9.75" style="34" customWidth="1"/>
    <col min="13830" max="13830" width="4.25" style="34" bestFit="1" customWidth="1"/>
    <col min="13831" max="13831" width="5.125" style="34" customWidth="1"/>
    <col min="13832" max="13832" width="4.625" style="34" bestFit="1" customWidth="1"/>
    <col min="13833" max="13833" width="9.25" style="34" customWidth="1"/>
    <col min="13834" max="13834" width="3.5" style="34"/>
    <col min="13835" max="13835" width="4.125" style="34" bestFit="1" customWidth="1"/>
    <col min="13836" max="13836" width="7.625" style="34" customWidth="1"/>
    <col min="13837" max="13837" width="7.25" style="34" customWidth="1"/>
    <col min="13838" max="13838" width="6.125" style="34" customWidth="1"/>
    <col min="13839" max="14080" width="3.5" style="34"/>
    <col min="14081" max="14081" width="5" style="34" bestFit="1" customWidth="1"/>
    <col min="14082" max="14082" width="7.625" style="34" customWidth="1"/>
    <col min="14083" max="14083" width="66.25" style="34" customWidth="1"/>
    <col min="14084" max="14084" width="5.375" style="34" customWidth="1"/>
    <col min="14085" max="14085" width="9.75" style="34" customWidth="1"/>
    <col min="14086" max="14086" width="4.25" style="34" bestFit="1" customWidth="1"/>
    <col min="14087" max="14087" width="5.125" style="34" customWidth="1"/>
    <col min="14088" max="14088" width="4.625" style="34" bestFit="1" customWidth="1"/>
    <col min="14089" max="14089" width="9.25" style="34" customWidth="1"/>
    <col min="14090" max="14090" width="3.5" style="34"/>
    <col min="14091" max="14091" width="4.125" style="34" bestFit="1" customWidth="1"/>
    <col min="14092" max="14092" width="7.625" style="34" customWidth="1"/>
    <col min="14093" max="14093" width="7.25" style="34" customWidth="1"/>
    <col min="14094" max="14094" width="6.125" style="34" customWidth="1"/>
    <col min="14095" max="14336" width="3.5" style="34"/>
    <col min="14337" max="14337" width="5" style="34" bestFit="1" customWidth="1"/>
    <col min="14338" max="14338" width="7.625" style="34" customWidth="1"/>
    <col min="14339" max="14339" width="66.25" style="34" customWidth="1"/>
    <col min="14340" max="14340" width="5.375" style="34" customWidth="1"/>
    <col min="14341" max="14341" width="9.75" style="34" customWidth="1"/>
    <col min="14342" max="14342" width="4.25" style="34" bestFit="1" customWidth="1"/>
    <col min="14343" max="14343" width="5.125" style="34" customWidth="1"/>
    <col min="14344" max="14344" width="4.625" style="34" bestFit="1" customWidth="1"/>
    <col min="14345" max="14345" width="9.25" style="34" customWidth="1"/>
    <col min="14346" max="14346" width="3.5" style="34"/>
    <col min="14347" max="14347" width="4.125" style="34" bestFit="1" customWidth="1"/>
    <col min="14348" max="14348" width="7.625" style="34" customWidth="1"/>
    <col min="14349" max="14349" width="7.25" style="34" customWidth="1"/>
    <col min="14350" max="14350" width="6.125" style="34" customWidth="1"/>
    <col min="14351" max="14592" width="3.5" style="34"/>
    <col min="14593" max="14593" width="5" style="34" bestFit="1" customWidth="1"/>
    <col min="14594" max="14594" width="7.625" style="34" customWidth="1"/>
    <col min="14595" max="14595" width="66.25" style="34" customWidth="1"/>
    <col min="14596" max="14596" width="5.375" style="34" customWidth="1"/>
    <col min="14597" max="14597" width="9.75" style="34" customWidth="1"/>
    <col min="14598" max="14598" width="4.25" style="34" bestFit="1" customWidth="1"/>
    <col min="14599" max="14599" width="5.125" style="34" customWidth="1"/>
    <col min="14600" max="14600" width="4.625" style="34" bestFit="1" customWidth="1"/>
    <col min="14601" max="14601" width="9.25" style="34" customWidth="1"/>
    <col min="14602" max="14602" width="3.5" style="34"/>
    <col min="14603" max="14603" width="4.125" style="34" bestFit="1" customWidth="1"/>
    <col min="14604" max="14604" width="7.625" style="34" customWidth="1"/>
    <col min="14605" max="14605" width="7.25" style="34" customWidth="1"/>
    <col min="14606" max="14606" width="6.125" style="34" customWidth="1"/>
    <col min="14607" max="14848" width="3.5" style="34"/>
    <col min="14849" max="14849" width="5" style="34" bestFit="1" customWidth="1"/>
    <col min="14850" max="14850" width="7.625" style="34" customWidth="1"/>
    <col min="14851" max="14851" width="66.25" style="34" customWidth="1"/>
    <col min="14852" max="14852" width="5.375" style="34" customWidth="1"/>
    <col min="14853" max="14853" width="9.75" style="34" customWidth="1"/>
    <col min="14854" max="14854" width="4.25" style="34" bestFit="1" customWidth="1"/>
    <col min="14855" max="14855" width="5.125" style="34" customWidth="1"/>
    <col min="14856" max="14856" width="4.625" style="34" bestFit="1" customWidth="1"/>
    <col min="14857" max="14857" width="9.25" style="34" customWidth="1"/>
    <col min="14858" max="14858" width="3.5" style="34"/>
    <col min="14859" max="14859" width="4.125" style="34" bestFit="1" customWidth="1"/>
    <col min="14860" max="14860" width="7.625" style="34" customWidth="1"/>
    <col min="14861" max="14861" width="7.25" style="34" customWidth="1"/>
    <col min="14862" max="14862" width="6.125" style="34" customWidth="1"/>
    <col min="14863" max="15104" width="3.5" style="34"/>
    <col min="15105" max="15105" width="5" style="34" bestFit="1" customWidth="1"/>
    <col min="15106" max="15106" width="7.625" style="34" customWidth="1"/>
    <col min="15107" max="15107" width="66.25" style="34" customWidth="1"/>
    <col min="15108" max="15108" width="5.375" style="34" customWidth="1"/>
    <col min="15109" max="15109" width="9.75" style="34" customWidth="1"/>
    <col min="15110" max="15110" width="4.25" style="34" bestFit="1" customWidth="1"/>
    <col min="15111" max="15111" width="5.125" style="34" customWidth="1"/>
    <col min="15112" max="15112" width="4.625" style="34" bestFit="1" customWidth="1"/>
    <col min="15113" max="15113" width="9.25" style="34" customWidth="1"/>
    <col min="15114" max="15114" width="3.5" style="34"/>
    <col min="15115" max="15115" width="4.125" style="34" bestFit="1" customWidth="1"/>
    <col min="15116" max="15116" width="7.625" style="34" customWidth="1"/>
    <col min="15117" max="15117" width="7.25" style="34" customWidth="1"/>
    <col min="15118" max="15118" width="6.125" style="34" customWidth="1"/>
    <col min="15119" max="15360" width="3.5" style="34"/>
    <col min="15361" max="15361" width="5" style="34" bestFit="1" customWidth="1"/>
    <col min="15362" max="15362" width="7.625" style="34" customWidth="1"/>
    <col min="15363" max="15363" width="66.25" style="34" customWidth="1"/>
    <col min="15364" max="15364" width="5.375" style="34" customWidth="1"/>
    <col min="15365" max="15365" width="9.75" style="34" customWidth="1"/>
    <col min="15366" max="15366" width="4.25" style="34" bestFit="1" customWidth="1"/>
    <col min="15367" max="15367" width="5.125" style="34" customWidth="1"/>
    <col min="15368" max="15368" width="4.625" style="34" bestFit="1" customWidth="1"/>
    <col min="15369" max="15369" width="9.25" style="34" customWidth="1"/>
    <col min="15370" max="15370" width="3.5" style="34"/>
    <col min="15371" max="15371" width="4.125" style="34" bestFit="1" customWidth="1"/>
    <col min="15372" max="15372" width="7.625" style="34" customWidth="1"/>
    <col min="15373" max="15373" width="7.25" style="34" customWidth="1"/>
    <col min="15374" max="15374" width="6.125" style="34" customWidth="1"/>
    <col min="15375" max="15616" width="3.5" style="34"/>
    <col min="15617" max="15617" width="5" style="34" bestFit="1" customWidth="1"/>
    <col min="15618" max="15618" width="7.625" style="34" customWidth="1"/>
    <col min="15619" max="15619" width="66.25" style="34" customWidth="1"/>
    <col min="15620" max="15620" width="5.375" style="34" customWidth="1"/>
    <col min="15621" max="15621" width="9.75" style="34" customWidth="1"/>
    <col min="15622" max="15622" width="4.25" style="34" bestFit="1" customWidth="1"/>
    <col min="15623" max="15623" width="5.125" style="34" customWidth="1"/>
    <col min="15624" max="15624" width="4.625" style="34" bestFit="1" customWidth="1"/>
    <col min="15625" max="15625" width="9.25" style="34" customWidth="1"/>
    <col min="15626" max="15626" width="3.5" style="34"/>
    <col min="15627" max="15627" width="4.125" style="34" bestFit="1" customWidth="1"/>
    <col min="15628" max="15628" width="7.625" style="34" customWidth="1"/>
    <col min="15629" max="15629" width="7.25" style="34" customWidth="1"/>
    <col min="15630" max="15630" width="6.125" style="34" customWidth="1"/>
    <col min="15631" max="15872" width="3.5" style="34"/>
    <col min="15873" max="15873" width="5" style="34" bestFit="1" customWidth="1"/>
    <col min="15874" max="15874" width="7.625" style="34" customWidth="1"/>
    <col min="15875" max="15875" width="66.25" style="34" customWidth="1"/>
    <col min="15876" max="15876" width="5.375" style="34" customWidth="1"/>
    <col min="15877" max="15877" width="9.75" style="34" customWidth="1"/>
    <col min="15878" max="15878" width="4.25" style="34" bestFit="1" customWidth="1"/>
    <col min="15879" max="15879" width="5.125" style="34" customWidth="1"/>
    <col min="15880" max="15880" width="4.625" style="34" bestFit="1" customWidth="1"/>
    <col min="15881" max="15881" width="9.25" style="34" customWidth="1"/>
    <col min="15882" max="15882" width="3.5" style="34"/>
    <col min="15883" max="15883" width="4.125" style="34" bestFit="1" customWidth="1"/>
    <col min="15884" max="15884" width="7.625" style="34" customWidth="1"/>
    <col min="15885" max="15885" width="7.25" style="34" customWidth="1"/>
    <col min="15886" max="15886" width="6.125" style="34" customWidth="1"/>
    <col min="15887" max="16128" width="3.5" style="34"/>
    <col min="16129" max="16129" width="5" style="34" bestFit="1" customWidth="1"/>
    <col min="16130" max="16130" width="7.625" style="34" customWidth="1"/>
    <col min="16131" max="16131" width="66.25" style="34" customWidth="1"/>
    <col min="16132" max="16132" width="5.375" style="34" customWidth="1"/>
    <col min="16133" max="16133" width="9.75" style="34" customWidth="1"/>
    <col min="16134" max="16134" width="4.25" style="34" bestFit="1" customWidth="1"/>
    <col min="16135" max="16135" width="5.125" style="34" customWidth="1"/>
    <col min="16136" max="16136" width="4.625" style="34" bestFit="1" customWidth="1"/>
    <col min="16137" max="16137" width="9.25" style="34" customWidth="1"/>
    <col min="16138" max="16138" width="3.5" style="34"/>
    <col min="16139" max="16139" width="4.125" style="34" bestFit="1" customWidth="1"/>
    <col min="16140" max="16140" width="7.625" style="34" customWidth="1"/>
    <col min="16141" max="16141" width="7.25" style="34" customWidth="1"/>
    <col min="16142" max="16142" width="6.125" style="34" customWidth="1"/>
    <col min="16143" max="16384" width="3.5" style="34"/>
  </cols>
  <sheetData>
    <row r="1" spans="1:15" s="35" customFormat="1" ht="15.75">
      <c r="A1" s="339"/>
      <c r="B1" s="339"/>
      <c r="C1" s="340"/>
      <c r="D1" s="339"/>
      <c r="E1" s="341"/>
      <c r="F1" s="341"/>
      <c r="G1" s="339"/>
      <c r="H1" s="338"/>
      <c r="I1" s="338"/>
      <c r="J1" s="338"/>
      <c r="K1" s="338"/>
    </row>
    <row r="2" spans="1:15" s="35" customFormat="1" ht="15.75">
      <c r="A2" s="599" t="s">
        <v>1342</v>
      </c>
      <c r="B2" s="599"/>
      <c r="C2" s="599"/>
      <c r="D2" s="599"/>
      <c r="E2" s="599"/>
      <c r="F2" s="600"/>
      <c r="G2" s="495"/>
      <c r="H2" s="338"/>
      <c r="I2" s="338"/>
      <c r="J2" s="338"/>
      <c r="K2" s="338"/>
    </row>
    <row r="3" spans="1:15" s="55" customFormat="1" ht="25.5" customHeight="1">
      <c r="A3" s="565" t="s">
        <v>1177</v>
      </c>
      <c r="B3" s="566"/>
      <c r="C3" s="566"/>
      <c r="D3" s="566"/>
      <c r="E3" s="566"/>
      <c r="F3" s="369"/>
      <c r="G3" s="366"/>
      <c r="H3" s="337"/>
      <c r="I3" s="337"/>
      <c r="J3" s="337"/>
      <c r="K3" s="337"/>
    </row>
    <row r="4" spans="1:15">
      <c r="A4" s="365"/>
      <c r="B4" s="366"/>
      <c r="C4" s="367"/>
      <c r="D4" s="368"/>
      <c r="E4" s="369"/>
      <c r="F4" s="369"/>
      <c r="G4" s="366"/>
    </row>
    <row r="5" spans="1:15" s="38" customFormat="1" ht="15" customHeight="1">
      <c r="A5" s="344" t="s">
        <v>1016</v>
      </c>
      <c r="B5" s="344" t="s">
        <v>13</v>
      </c>
      <c r="C5" s="344" t="s">
        <v>1017</v>
      </c>
      <c r="D5" s="65" t="s">
        <v>15</v>
      </c>
      <c r="E5" s="65" t="s">
        <v>0</v>
      </c>
      <c r="F5" s="65" t="s">
        <v>1232</v>
      </c>
      <c r="G5" s="65" t="s">
        <v>1233</v>
      </c>
      <c r="H5" s="343"/>
      <c r="I5" s="343"/>
      <c r="J5" s="343"/>
      <c r="K5" s="343"/>
    </row>
    <row r="6" spans="1:15" s="38" customFormat="1">
      <c r="A6" s="344">
        <v>1</v>
      </c>
      <c r="B6" s="344">
        <v>2</v>
      </c>
      <c r="C6" s="344">
        <v>3</v>
      </c>
      <c r="D6" s="249">
        <v>4</v>
      </c>
      <c r="E6" s="249">
        <v>5</v>
      </c>
      <c r="F6" s="65">
        <v>6</v>
      </c>
      <c r="G6" s="65">
        <v>7</v>
      </c>
      <c r="H6" s="343"/>
      <c r="I6" s="337"/>
      <c r="J6" s="343"/>
      <c r="K6" s="343"/>
    </row>
    <row r="7" spans="1:15" s="38" customFormat="1">
      <c r="A7" s="357" t="s">
        <v>16</v>
      </c>
      <c r="B7" s="562" t="s">
        <v>1018</v>
      </c>
      <c r="C7" s="562"/>
      <c r="D7" s="358"/>
      <c r="E7" s="359"/>
      <c r="F7" s="601"/>
      <c r="G7" s="602"/>
      <c r="H7" s="343"/>
      <c r="I7" s="337"/>
      <c r="J7" s="343"/>
      <c r="K7" s="343"/>
    </row>
    <row r="8" spans="1:15" s="38" customFormat="1">
      <c r="A8" s="347" t="s">
        <v>1</v>
      </c>
      <c r="B8" s="520" t="s">
        <v>1019</v>
      </c>
      <c r="C8" s="563"/>
      <c r="D8" s="344"/>
      <c r="E8" s="345"/>
      <c r="F8" s="603"/>
      <c r="G8" s="449"/>
      <c r="H8" s="343"/>
      <c r="I8" s="337"/>
      <c r="J8" s="343"/>
      <c r="K8" s="343"/>
    </row>
    <row r="9" spans="1:15" ht="30">
      <c r="A9" s="348">
        <v>1</v>
      </c>
      <c r="B9" s="349" t="s">
        <v>1020</v>
      </c>
      <c r="C9" s="350" t="s">
        <v>1021</v>
      </c>
      <c r="D9" s="348" t="s">
        <v>11</v>
      </c>
      <c r="E9" s="351">
        <v>329</v>
      </c>
      <c r="F9" s="604"/>
      <c r="G9" s="69">
        <f t="shared" ref="G9:G37" si="0">ROUND(E9*F9,2)</f>
        <v>0</v>
      </c>
      <c r="L9" s="39"/>
      <c r="M9" s="40"/>
      <c r="N9" s="40"/>
      <c r="O9" s="41"/>
    </row>
    <row r="10" spans="1:15" ht="30">
      <c r="A10" s="348">
        <v>2</v>
      </c>
      <c r="B10" s="349" t="s">
        <v>1020</v>
      </c>
      <c r="C10" s="350" t="s">
        <v>1022</v>
      </c>
      <c r="D10" s="348" t="s">
        <v>11</v>
      </c>
      <c r="E10" s="351">
        <v>409</v>
      </c>
      <c r="F10" s="604"/>
      <c r="G10" s="69">
        <f t="shared" si="0"/>
        <v>0</v>
      </c>
      <c r="L10" s="39"/>
      <c r="M10" s="40"/>
      <c r="N10" s="40"/>
      <c r="O10" s="41"/>
    </row>
    <row r="11" spans="1:15">
      <c r="A11" s="348">
        <v>2</v>
      </c>
      <c r="B11" s="349" t="s">
        <v>1020</v>
      </c>
      <c r="C11" s="352" t="s">
        <v>1023</v>
      </c>
      <c r="D11" s="348" t="s">
        <v>11</v>
      </c>
      <c r="E11" s="351">
        <f>8+8</f>
        <v>16</v>
      </c>
      <c r="F11" s="604"/>
      <c r="G11" s="69">
        <f t="shared" si="0"/>
        <v>0</v>
      </c>
      <c r="L11" s="39"/>
      <c r="M11" s="40"/>
      <c r="N11" s="40"/>
      <c r="O11" s="41"/>
    </row>
    <row r="12" spans="1:15" ht="13.9" customHeight="1">
      <c r="A12" s="348">
        <v>3</v>
      </c>
      <c r="B12" s="349" t="s">
        <v>1020</v>
      </c>
      <c r="C12" s="352" t="s">
        <v>1024</v>
      </c>
      <c r="D12" s="348" t="s">
        <v>26</v>
      </c>
      <c r="E12" s="351">
        <v>12</v>
      </c>
      <c r="F12" s="604"/>
      <c r="G12" s="69">
        <f t="shared" si="0"/>
        <v>0</v>
      </c>
      <c r="L12" s="41"/>
      <c r="M12" s="42"/>
      <c r="N12" s="42"/>
      <c r="O12" s="41"/>
    </row>
    <row r="13" spans="1:15" ht="30">
      <c r="A13" s="348">
        <v>4</v>
      </c>
      <c r="B13" s="349" t="s">
        <v>1020</v>
      </c>
      <c r="C13" s="350" t="s">
        <v>1025</v>
      </c>
      <c r="D13" s="348" t="s">
        <v>11</v>
      </c>
      <c r="E13" s="351">
        <v>558</v>
      </c>
      <c r="F13" s="604"/>
      <c r="G13" s="69">
        <f t="shared" si="0"/>
        <v>0</v>
      </c>
      <c r="M13" s="33"/>
      <c r="N13" s="42"/>
    </row>
    <row r="14" spans="1:15">
      <c r="A14" s="348">
        <v>5</v>
      </c>
      <c r="B14" s="349" t="s">
        <v>1020</v>
      </c>
      <c r="C14" s="350" t="s">
        <v>1026</v>
      </c>
      <c r="D14" s="348" t="s">
        <v>3</v>
      </c>
      <c r="E14" s="351">
        <f>48+43</f>
        <v>91</v>
      </c>
      <c r="F14" s="604"/>
      <c r="G14" s="69">
        <f t="shared" si="0"/>
        <v>0</v>
      </c>
      <c r="M14" s="33"/>
      <c r="N14" s="42"/>
    </row>
    <row r="15" spans="1:15" ht="30">
      <c r="A15" s="348">
        <v>6</v>
      </c>
      <c r="B15" s="349" t="s">
        <v>1020</v>
      </c>
      <c r="C15" s="353" t="s">
        <v>1027</v>
      </c>
      <c r="D15" s="348" t="s">
        <v>3</v>
      </c>
      <c r="E15" s="351">
        <v>9</v>
      </c>
      <c r="F15" s="604"/>
      <c r="G15" s="69">
        <f t="shared" si="0"/>
        <v>0</v>
      </c>
      <c r="M15" s="33"/>
      <c r="N15" s="42"/>
    </row>
    <row r="16" spans="1:15">
      <c r="A16" s="348">
        <v>7</v>
      </c>
      <c r="B16" s="349" t="s">
        <v>1020</v>
      </c>
      <c r="C16" s="353" t="s">
        <v>1028</v>
      </c>
      <c r="D16" s="348" t="s">
        <v>3</v>
      </c>
      <c r="E16" s="351">
        <v>2</v>
      </c>
      <c r="F16" s="604"/>
      <c r="G16" s="69">
        <f t="shared" si="0"/>
        <v>0</v>
      </c>
      <c r="M16" s="33"/>
      <c r="N16" s="42"/>
    </row>
    <row r="17" spans="1:15">
      <c r="A17" s="348">
        <v>8</v>
      </c>
      <c r="B17" s="349" t="s">
        <v>1020</v>
      </c>
      <c r="C17" s="353" t="s">
        <v>1029</v>
      </c>
      <c r="D17" s="348" t="s">
        <v>3</v>
      </c>
      <c r="E17" s="351">
        <v>12</v>
      </c>
      <c r="F17" s="604"/>
      <c r="G17" s="69">
        <f t="shared" si="0"/>
        <v>0</v>
      </c>
      <c r="M17" s="33"/>
      <c r="N17" s="42"/>
    </row>
    <row r="18" spans="1:15">
      <c r="A18" s="348">
        <v>9</v>
      </c>
      <c r="B18" s="349" t="s">
        <v>1020</v>
      </c>
      <c r="C18" s="598" t="s">
        <v>1375</v>
      </c>
      <c r="D18" s="348" t="s">
        <v>3</v>
      </c>
      <c r="E18" s="351">
        <v>2</v>
      </c>
      <c r="F18" s="604"/>
      <c r="G18" s="69">
        <f t="shared" si="0"/>
        <v>0</v>
      </c>
      <c r="M18" s="33"/>
      <c r="N18" s="42"/>
    </row>
    <row r="19" spans="1:15">
      <c r="A19" s="354" t="s">
        <v>107</v>
      </c>
      <c r="B19" s="520" t="s">
        <v>1030</v>
      </c>
      <c r="C19" s="563"/>
      <c r="D19" s="354"/>
      <c r="E19" s="355"/>
      <c r="F19" s="604"/>
      <c r="G19" s="69"/>
      <c r="N19" s="42"/>
    </row>
    <row r="20" spans="1:15" ht="30">
      <c r="A20" s="348">
        <v>10</v>
      </c>
      <c r="B20" s="349" t="s">
        <v>1020</v>
      </c>
      <c r="C20" s="350" t="s">
        <v>1021</v>
      </c>
      <c r="D20" s="348" t="s">
        <v>11</v>
      </c>
      <c r="E20" s="351">
        <v>284</v>
      </c>
      <c r="F20" s="604"/>
      <c r="G20" s="69">
        <f t="shared" si="0"/>
        <v>0</v>
      </c>
    </row>
    <row r="21" spans="1:15" ht="30">
      <c r="A21" s="348">
        <v>11</v>
      </c>
      <c r="B21" s="349" t="s">
        <v>1020</v>
      </c>
      <c r="C21" s="350" t="s">
        <v>1031</v>
      </c>
      <c r="D21" s="348" t="s">
        <v>11</v>
      </c>
      <c r="E21" s="351">
        <v>332</v>
      </c>
      <c r="F21" s="604"/>
      <c r="G21" s="69">
        <f t="shared" si="0"/>
        <v>0</v>
      </c>
    </row>
    <row r="22" spans="1:15">
      <c r="A22" s="348">
        <v>12</v>
      </c>
      <c r="B22" s="349" t="s">
        <v>1020</v>
      </c>
      <c r="C22" s="352" t="s">
        <v>1023</v>
      </c>
      <c r="D22" s="348" t="s">
        <v>11</v>
      </c>
      <c r="E22" s="351">
        <v>188</v>
      </c>
      <c r="F22" s="604"/>
      <c r="G22" s="69">
        <f t="shared" si="0"/>
        <v>0</v>
      </c>
      <c r="L22" s="39"/>
      <c r="M22" s="40"/>
      <c r="N22" s="40"/>
      <c r="O22" s="41"/>
    </row>
    <row r="23" spans="1:15" ht="13.9" customHeight="1">
      <c r="A23" s="348">
        <v>13</v>
      </c>
      <c r="B23" s="349" t="s">
        <v>1020</v>
      </c>
      <c r="C23" s="352" t="s">
        <v>1024</v>
      </c>
      <c r="D23" s="348" t="s">
        <v>26</v>
      </c>
      <c r="E23" s="351">
        <v>8</v>
      </c>
      <c r="F23" s="604"/>
      <c r="G23" s="69">
        <f t="shared" si="0"/>
        <v>0</v>
      </c>
      <c r="L23" s="41"/>
      <c r="M23" s="42"/>
      <c r="N23" s="42"/>
      <c r="O23" s="41"/>
    </row>
    <row r="24" spans="1:15" ht="30">
      <c r="A24" s="348">
        <v>14</v>
      </c>
      <c r="B24" s="349" t="s">
        <v>1020</v>
      </c>
      <c r="C24" s="350" t="s">
        <v>1032</v>
      </c>
      <c r="D24" s="348" t="s">
        <v>11</v>
      </c>
      <c r="E24" s="351">
        <v>342</v>
      </c>
      <c r="F24" s="604"/>
      <c r="G24" s="69">
        <f t="shared" si="0"/>
        <v>0</v>
      </c>
      <c r="M24" s="33"/>
      <c r="N24" s="42"/>
    </row>
    <row r="25" spans="1:15">
      <c r="A25" s="348">
        <v>15</v>
      </c>
      <c r="B25" s="349" t="s">
        <v>1020</v>
      </c>
      <c r="C25" s="350" t="s">
        <v>1026</v>
      </c>
      <c r="D25" s="348" t="s">
        <v>3</v>
      </c>
      <c r="E25" s="351">
        <v>32</v>
      </c>
      <c r="F25" s="604"/>
      <c r="G25" s="69">
        <f t="shared" si="0"/>
        <v>0</v>
      </c>
      <c r="M25" s="33"/>
      <c r="N25" s="42"/>
    </row>
    <row r="26" spans="1:15" ht="30">
      <c r="A26" s="348">
        <v>16</v>
      </c>
      <c r="B26" s="349" t="s">
        <v>1020</v>
      </c>
      <c r="C26" s="353" t="s">
        <v>1027</v>
      </c>
      <c r="D26" s="348" t="s">
        <v>3</v>
      </c>
      <c r="E26" s="351">
        <v>2</v>
      </c>
      <c r="F26" s="604"/>
      <c r="G26" s="69">
        <f t="shared" si="0"/>
        <v>0</v>
      </c>
      <c r="M26" s="33"/>
      <c r="N26" s="42"/>
    </row>
    <row r="27" spans="1:15">
      <c r="A27" s="348">
        <v>17</v>
      </c>
      <c r="B27" s="349" t="s">
        <v>1020</v>
      </c>
      <c r="C27" s="353" t="s">
        <v>1028</v>
      </c>
      <c r="D27" s="348" t="s">
        <v>3</v>
      </c>
      <c r="E27" s="351">
        <v>2</v>
      </c>
      <c r="F27" s="604"/>
      <c r="G27" s="69">
        <f t="shared" si="0"/>
        <v>0</v>
      </c>
      <c r="M27" s="33"/>
      <c r="N27" s="42"/>
    </row>
    <row r="28" spans="1:15">
      <c r="A28" s="348">
        <v>18</v>
      </c>
      <c r="B28" s="349" t="s">
        <v>1020</v>
      </c>
      <c r="C28" s="353" t="s">
        <v>1029</v>
      </c>
      <c r="D28" s="348" t="s">
        <v>3</v>
      </c>
      <c r="E28" s="351">
        <v>12</v>
      </c>
      <c r="F28" s="604"/>
      <c r="G28" s="69">
        <f t="shared" si="0"/>
        <v>0</v>
      </c>
      <c r="M28" s="33"/>
      <c r="N28" s="42"/>
    </row>
    <row r="29" spans="1:15">
      <c r="A29" s="354" t="s">
        <v>116</v>
      </c>
      <c r="B29" s="520" t="s">
        <v>1033</v>
      </c>
      <c r="C29" s="563"/>
      <c r="D29" s="354"/>
      <c r="E29" s="355"/>
      <c r="F29" s="604"/>
      <c r="G29" s="69"/>
      <c r="N29" s="42"/>
    </row>
    <row r="30" spans="1:15" ht="30">
      <c r="A30" s="348">
        <v>19</v>
      </c>
      <c r="B30" s="349" t="s">
        <v>1020</v>
      </c>
      <c r="C30" s="350" t="s">
        <v>1034</v>
      </c>
      <c r="D30" s="348" t="s">
        <v>11</v>
      </c>
      <c r="E30" s="351">
        <v>46</v>
      </c>
      <c r="F30" s="604"/>
      <c r="G30" s="69">
        <f t="shared" si="0"/>
        <v>0</v>
      </c>
    </row>
    <row r="31" spans="1:15" ht="45">
      <c r="A31" s="348">
        <v>20</v>
      </c>
      <c r="B31" s="349" t="s">
        <v>1020</v>
      </c>
      <c r="C31" s="350" t="s">
        <v>1035</v>
      </c>
      <c r="D31" s="348" t="s">
        <v>11</v>
      </c>
      <c r="E31" s="351">
        <v>46</v>
      </c>
      <c r="F31" s="604"/>
      <c r="G31" s="69">
        <f t="shared" si="0"/>
        <v>0</v>
      </c>
    </row>
    <row r="32" spans="1:15">
      <c r="A32" s="348">
        <v>21</v>
      </c>
      <c r="B32" s="349" t="s">
        <v>1020</v>
      </c>
      <c r="C32" s="352" t="s">
        <v>1024</v>
      </c>
      <c r="D32" s="348" t="s">
        <v>26</v>
      </c>
      <c r="E32" s="351">
        <v>12</v>
      </c>
      <c r="F32" s="604"/>
      <c r="G32" s="69">
        <f t="shared" si="0"/>
        <v>0</v>
      </c>
    </row>
    <row r="33" spans="1:14">
      <c r="A33" s="348">
        <v>22</v>
      </c>
      <c r="B33" s="349" t="s">
        <v>1020</v>
      </c>
      <c r="C33" s="350" t="s">
        <v>1026</v>
      </c>
      <c r="D33" s="348" t="s">
        <v>3</v>
      </c>
      <c r="E33" s="351">
        <v>12</v>
      </c>
      <c r="F33" s="604"/>
      <c r="G33" s="69">
        <f t="shared" si="0"/>
        <v>0</v>
      </c>
      <c r="M33" s="33"/>
    </row>
    <row r="34" spans="1:14">
      <c r="A34" s="348">
        <v>23</v>
      </c>
      <c r="B34" s="349" t="s">
        <v>1020</v>
      </c>
      <c r="C34" s="353" t="s">
        <v>1028</v>
      </c>
      <c r="D34" s="348" t="s">
        <v>3</v>
      </c>
      <c r="E34" s="351">
        <v>1</v>
      </c>
      <c r="F34" s="604"/>
      <c r="G34" s="69">
        <f t="shared" si="0"/>
        <v>0</v>
      </c>
      <c r="M34" s="33"/>
      <c r="N34" s="42"/>
    </row>
    <row r="35" spans="1:14" s="43" customFormat="1">
      <c r="A35" s="354" t="s">
        <v>193</v>
      </c>
      <c r="B35" s="516" t="s">
        <v>1036</v>
      </c>
      <c r="C35" s="564"/>
      <c r="D35" s="354"/>
      <c r="E35" s="355"/>
      <c r="F35" s="605"/>
      <c r="G35" s="69"/>
      <c r="H35" s="338"/>
      <c r="I35" s="338"/>
      <c r="J35" s="338"/>
      <c r="K35" s="338"/>
    </row>
    <row r="36" spans="1:14">
      <c r="A36" s="348">
        <v>24</v>
      </c>
      <c r="B36" s="349" t="s">
        <v>1020</v>
      </c>
      <c r="C36" s="353" t="s">
        <v>1037</v>
      </c>
      <c r="D36" s="348" t="s">
        <v>26</v>
      </c>
      <c r="E36" s="351">
        <v>1</v>
      </c>
      <c r="F36" s="604"/>
      <c r="G36" s="69">
        <f t="shared" si="0"/>
        <v>0</v>
      </c>
    </row>
    <row r="37" spans="1:14">
      <c r="A37" s="348">
        <v>25</v>
      </c>
      <c r="B37" s="349" t="s">
        <v>1020</v>
      </c>
      <c r="C37" s="353" t="s">
        <v>1038</v>
      </c>
      <c r="D37" s="348" t="s">
        <v>26</v>
      </c>
      <c r="E37" s="351">
        <v>1</v>
      </c>
      <c r="F37" s="604"/>
      <c r="G37" s="69">
        <f t="shared" si="0"/>
        <v>0</v>
      </c>
    </row>
    <row r="38" spans="1:14">
      <c r="A38" s="276"/>
      <c r="B38" s="277"/>
      <c r="C38" s="277" t="s">
        <v>1341</v>
      </c>
      <c r="D38" s="276"/>
      <c r="E38" s="278"/>
      <c r="F38" s="276"/>
      <c r="G38" s="278">
        <f>SUM(G8:G37)</f>
        <v>0</v>
      </c>
    </row>
    <row r="39" spans="1:14">
      <c r="A39" s="592"/>
      <c r="B39" s="593"/>
      <c r="C39" s="594" t="s">
        <v>1274</v>
      </c>
      <c r="D39" s="592"/>
      <c r="E39" s="595"/>
      <c r="F39" s="592"/>
      <c r="G39" s="596">
        <f>G38</f>
        <v>0</v>
      </c>
    </row>
    <row r="41" spans="1:14">
      <c r="I41" s="336"/>
    </row>
    <row r="42" spans="1:14">
      <c r="G42" s="608"/>
    </row>
  </sheetData>
  <mergeCells count="7">
    <mergeCell ref="A3:E3"/>
    <mergeCell ref="A2:E2"/>
    <mergeCell ref="B7:C7"/>
    <mergeCell ref="B8:C8"/>
    <mergeCell ref="B19:C19"/>
    <mergeCell ref="B29:C29"/>
    <mergeCell ref="B35:C35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  <headerFooter>
    <oddFooter>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I67"/>
  <sheetViews>
    <sheetView view="pageBreakPreview" topLeftCell="A49" zoomScaleNormal="100" zoomScaleSheetLayoutView="100" workbookViewId="0">
      <selection activeCell="P17" sqref="P17"/>
    </sheetView>
  </sheetViews>
  <sheetFormatPr defaultColWidth="3.5" defaultRowHeight="15"/>
  <cols>
    <col min="1" max="1" width="3.5" style="322"/>
    <col min="2" max="2" width="12.125" style="302" customWidth="1"/>
    <col min="3" max="3" width="67.125" style="371" customWidth="1"/>
    <col min="4" max="4" width="9.625" style="311" customWidth="1"/>
    <col min="5" max="5" width="9.625" style="370" customWidth="1"/>
    <col min="6" max="6" width="8.625" style="309" customWidth="1"/>
    <col min="7" max="7" width="12.875" style="302" customWidth="1"/>
    <col min="8" max="9" width="3.5" style="302"/>
    <col min="10" max="16384" width="3.5" style="17"/>
  </cols>
  <sheetData>
    <row r="1" spans="1:9" s="18" customFormat="1" ht="15.75">
      <c r="A1" s="304"/>
      <c r="B1" s="304"/>
      <c r="C1" s="376"/>
      <c r="D1" s="306"/>
      <c r="E1" s="377"/>
      <c r="F1" s="304"/>
      <c r="G1" s="378"/>
      <c r="H1" s="303"/>
      <c r="I1" s="303"/>
    </row>
    <row r="2" spans="1:9" s="18" customFormat="1" ht="15.75">
      <c r="A2" s="509" t="s">
        <v>1343</v>
      </c>
      <c r="B2" s="509"/>
      <c r="C2" s="509"/>
      <c r="D2" s="509"/>
      <c r="E2" s="509"/>
      <c r="F2" s="304"/>
      <c r="G2" s="378"/>
      <c r="H2" s="303"/>
      <c r="I2" s="303"/>
    </row>
    <row r="3" spans="1:9">
      <c r="A3" s="567" t="s">
        <v>1178</v>
      </c>
      <c r="B3" s="567"/>
      <c r="C3" s="567"/>
      <c r="D3" s="567"/>
      <c r="E3" s="567"/>
      <c r="F3" s="379"/>
      <c r="G3" s="380"/>
    </row>
    <row r="4" spans="1:9">
      <c r="A4" s="364"/>
      <c r="B4" s="379"/>
      <c r="C4" s="381"/>
      <c r="D4" s="382"/>
      <c r="E4" s="383"/>
      <c r="F4" s="379"/>
      <c r="G4" s="380"/>
    </row>
    <row r="5" spans="1:9" s="19" customFormat="1" ht="30.75" customHeight="1">
      <c r="A5" s="314" t="s">
        <v>12</v>
      </c>
      <c r="B5" s="314" t="s">
        <v>13</v>
      </c>
      <c r="C5" s="314" t="s">
        <v>14</v>
      </c>
      <c r="D5" s="65" t="s">
        <v>15</v>
      </c>
      <c r="E5" s="65" t="s">
        <v>0</v>
      </c>
      <c r="F5" s="65" t="s">
        <v>1232</v>
      </c>
      <c r="G5" s="65" t="s">
        <v>1233</v>
      </c>
      <c r="H5" s="313"/>
      <c r="I5" s="313"/>
    </row>
    <row r="6" spans="1:9" s="19" customFormat="1">
      <c r="A6" s="314">
        <v>1</v>
      </c>
      <c r="B6" s="314">
        <v>2</v>
      </c>
      <c r="C6" s="314">
        <v>3</v>
      </c>
      <c r="D6" s="249">
        <v>4</v>
      </c>
      <c r="E6" s="249">
        <v>5</v>
      </c>
      <c r="F6" s="65">
        <v>6</v>
      </c>
      <c r="G6" s="65">
        <v>7</v>
      </c>
      <c r="H6" s="313"/>
      <c r="I6" s="313"/>
    </row>
    <row r="7" spans="1:9" s="19" customFormat="1">
      <c r="A7" s="361">
        <v>1</v>
      </c>
      <c r="B7" s="361"/>
      <c r="C7" s="375" t="s">
        <v>1344</v>
      </c>
      <c r="D7" s="256"/>
      <c r="E7" s="256"/>
      <c r="F7" s="82"/>
      <c r="G7" s="82"/>
      <c r="H7" s="313"/>
      <c r="I7" s="313"/>
    </row>
    <row r="8" spans="1:9" s="20" customFormat="1" ht="30">
      <c r="A8" s="314" t="s">
        <v>1</v>
      </c>
      <c r="B8" s="583" t="s">
        <v>267</v>
      </c>
      <c r="C8" s="583"/>
      <c r="D8" s="314"/>
      <c r="E8" s="315"/>
      <c r="F8" s="372"/>
      <c r="G8" s="69"/>
      <c r="H8" s="303"/>
      <c r="I8" s="303"/>
    </row>
    <row r="9" spans="1:9" s="20" customFormat="1" ht="30">
      <c r="A9" s="74">
        <v>1</v>
      </c>
      <c r="B9" s="74" t="s">
        <v>268</v>
      </c>
      <c r="C9" s="584" t="s">
        <v>723</v>
      </c>
      <c r="D9" s="318" t="s">
        <v>11</v>
      </c>
      <c r="E9" s="373">
        <v>78.5</v>
      </c>
      <c r="F9" s="372"/>
      <c r="G9" s="69">
        <f t="shared" ref="G9:G59" si="0">ROUND(E9*F9,2)</f>
        <v>0</v>
      </c>
      <c r="H9" s="303"/>
      <c r="I9" s="303"/>
    </row>
    <row r="10" spans="1:9" s="20" customFormat="1">
      <c r="A10" s="74">
        <v>2</v>
      </c>
      <c r="B10" s="74" t="s">
        <v>268</v>
      </c>
      <c r="C10" s="584" t="s">
        <v>724</v>
      </c>
      <c r="D10" s="318" t="s">
        <v>11</v>
      </c>
      <c r="E10" s="373">
        <v>86.35</v>
      </c>
      <c r="F10" s="372"/>
      <c r="G10" s="69">
        <f t="shared" si="0"/>
        <v>0</v>
      </c>
      <c r="H10" s="303"/>
      <c r="I10" s="303"/>
    </row>
    <row r="11" spans="1:9" s="20" customFormat="1">
      <c r="A11" s="74">
        <v>3</v>
      </c>
      <c r="B11" s="74" t="s">
        <v>268</v>
      </c>
      <c r="C11" s="584" t="s">
        <v>725</v>
      </c>
      <c r="D11" s="318" t="s">
        <v>11</v>
      </c>
      <c r="E11" s="373">
        <v>115.5</v>
      </c>
      <c r="F11" s="372"/>
      <c r="G11" s="69">
        <f t="shared" si="0"/>
        <v>0</v>
      </c>
      <c r="H11" s="303"/>
      <c r="I11" s="303"/>
    </row>
    <row r="12" spans="1:9" ht="30">
      <c r="A12" s="74">
        <v>4</v>
      </c>
      <c r="B12" s="74" t="s">
        <v>268</v>
      </c>
      <c r="C12" s="584" t="s">
        <v>726</v>
      </c>
      <c r="D12" s="318" t="s">
        <v>11</v>
      </c>
      <c r="E12" s="373">
        <v>127.05</v>
      </c>
      <c r="F12" s="374"/>
      <c r="G12" s="69">
        <f t="shared" si="0"/>
        <v>0</v>
      </c>
    </row>
    <row r="13" spans="1:9" ht="30">
      <c r="A13" s="74">
        <v>5</v>
      </c>
      <c r="B13" s="74" t="s">
        <v>268</v>
      </c>
      <c r="C13" s="584" t="s">
        <v>727</v>
      </c>
      <c r="D13" s="318" t="s">
        <v>11</v>
      </c>
      <c r="E13" s="373">
        <v>75</v>
      </c>
      <c r="F13" s="374"/>
      <c r="G13" s="69">
        <f t="shared" si="0"/>
        <v>0</v>
      </c>
    </row>
    <row r="14" spans="1:9" ht="30">
      <c r="A14" s="74">
        <v>6</v>
      </c>
      <c r="B14" s="74" t="s">
        <v>268</v>
      </c>
      <c r="C14" s="584" t="s">
        <v>728</v>
      </c>
      <c r="D14" s="318" t="s">
        <v>11</v>
      </c>
      <c r="E14" s="373">
        <v>82.5</v>
      </c>
      <c r="F14" s="374"/>
      <c r="G14" s="69">
        <f t="shared" si="0"/>
        <v>0</v>
      </c>
    </row>
    <row r="15" spans="1:9">
      <c r="A15" s="74">
        <v>7</v>
      </c>
      <c r="B15" s="74" t="s">
        <v>268</v>
      </c>
      <c r="C15" s="584" t="s">
        <v>729</v>
      </c>
      <c r="D15" s="318" t="s">
        <v>11</v>
      </c>
      <c r="E15" s="373">
        <v>26</v>
      </c>
      <c r="F15" s="374"/>
      <c r="G15" s="69">
        <f t="shared" si="0"/>
        <v>0</v>
      </c>
    </row>
    <row r="16" spans="1:9" ht="30">
      <c r="A16" s="74">
        <v>8</v>
      </c>
      <c r="B16" s="74" t="s">
        <v>268</v>
      </c>
      <c r="C16" s="584" t="s">
        <v>728</v>
      </c>
      <c r="D16" s="318" t="s">
        <v>11</v>
      </c>
      <c r="E16" s="373">
        <v>28.6</v>
      </c>
      <c r="F16" s="374"/>
      <c r="G16" s="69">
        <f t="shared" si="0"/>
        <v>0</v>
      </c>
    </row>
    <row r="17" spans="1:9" ht="30">
      <c r="A17" s="74">
        <v>9</v>
      </c>
      <c r="B17" s="74" t="s">
        <v>268</v>
      </c>
      <c r="C17" s="584" t="s">
        <v>730</v>
      </c>
      <c r="D17" s="318" t="s">
        <v>11</v>
      </c>
      <c r="E17" s="373">
        <v>8.5</v>
      </c>
      <c r="F17" s="374"/>
      <c r="G17" s="69">
        <f t="shared" si="0"/>
        <v>0</v>
      </c>
    </row>
    <row r="18" spans="1:9" ht="30">
      <c r="A18" s="74">
        <v>10</v>
      </c>
      <c r="B18" s="74" t="s">
        <v>268</v>
      </c>
      <c r="C18" s="584" t="s">
        <v>731</v>
      </c>
      <c r="D18" s="318" t="s">
        <v>11</v>
      </c>
      <c r="E18" s="373">
        <v>9.35</v>
      </c>
      <c r="F18" s="374"/>
      <c r="G18" s="69">
        <f t="shared" si="0"/>
        <v>0</v>
      </c>
    </row>
    <row r="19" spans="1:9">
      <c r="A19" s="74">
        <v>11</v>
      </c>
      <c r="B19" s="74" t="s">
        <v>268</v>
      </c>
      <c r="C19" s="584" t="s">
        <v>157</v>
      </c>
      <c r="D19" s="318" t="s">
        <v>158</v>
      </c>
      <c r="E19" s="373">
        <v>4</v>
      </c>
      <c r="F19" s="374"/>
      <c r="G19" s="69">
        <f t="shared" si="0"/>
        <v>0</v>
      </c>
    </row>
    <row r="20" spans="1:9" ht="21" customHeight="1">
      <c r="A20" s="74">
        <v>12</v>
      </c>
      <c r="B20" s="74" t="s">
        <v>268</v>
      </c>
      <c r="C20" s="584" t="s">
        <v>269</v>
      </c>
      <c r="D20" s="318" t="s">
        <v>202</v>
      </c>
      <c r="E20" s="373">
        <v>1</v>
      </c>
      <c r="F20" s="374"/>
      <c r="G20" s="69">
        <f t="shared" si="0"/>
        <v>0</v>
      </c>
    </row>
    <row r="21" spans="1:9" ht="30">
      <c r="A21" s="74">
        <v>13</v>
      </c>
      <c r="B21" s="74" t="s">
        <v>268</v>
      </c>
      <c r="C21" s="584" t="s">
        <v>270</v>
      </c>
      <c r="D21" s="318" t="s">
        <v>202</v>
      </c>
      <c r="E21" s="373">
        <v>1</v>
      </c>
      <c r="F21" s="374"/>
      <c r="G21" s="69">
        <f t="shared" si="0"/>
        <v>0</v>
      </c>
    </row>
    <row r="22" spans="1:9" s="20" customFormat="1" ht="30">
      <c r="A22" s="314" t="s">
        <v>107</v>
      </c>
      <c r="B22" s="583" t="s">
        <v>271</v>
      </c>
      <c r="C22" s="583"/>
      <c r="D22" s="314"/>
      <c r="E22" s="315"/>
      <c r="F22" s="372"/>
      <c r="G22" s="69"/>
      <c r="H22" s="303"/>
      <c r="I22" s="303"/>
    </row>
    <row r="23" spans="1:9" ht="30">
      <c r="A23" s="74">
        <v>14</v>
      </c>
      <c r="B23" s="74" t="s">
        <v>268</v>
      </c>
      <c r="C23" s="584" t="s">
        <v>732</v>
      </c>
      <c r="D23" s="318" t="s">
        <v>11</v>
      </c>
      <c r="E23" s="373">
        <v>201.5</v>
      </c>
      <c r="F23" s="374"/>
      <c r="G23" s="69">
        <f t="shared" si="0"/>
        <v>0</v>
      </c>
    </row>
    <row r="24" spans="1:9" ht="30">
      <c r="A24" s="74">
        <v>15</v>
      </c>
      <c r="B24" s="74" t="s">
        <v>268</v>
      </c>
      <c r="C24" s="584" t="s">
        <v>731</v>
      </c>
      <c r="D24" s="318" t="s">
        <v>11</v>
      </c>
      <c r="E24" s="373">
        <v>221.65</v>
      </c>
      <c r="F24" s="374"/>
      <c r="G24" s="69">
        <f t="shared" si="0"/>
        <v>0</v>
      </c>
    </row>
    <row r="25" spans="1:9">
      <c r="A25" s="74">
        <v>16</v>
      </c>
      <c r="B25" s="74" t="s">
        <v>268</v>
      </c>
      <c r="C25" s="584" t="s">
        <v>733</v>
      </c>
      <c r="D25" s="318" t="s">
        <v>11</v>
      </c>
      <c r="E25" s="373">
        <v>52</v>
      </c>
      <c r="F25" s="374"/>
      <c r="G25" s="69">
        <f t="shared" si="0"/>
        <v>0</v>
      </c>
    </row>
    <row r="26" spans="1:9" ht="30">
      <c r="A26" s="74">
        <v>17</v>
      </c>
      <c r="B26" s="74" t="s">
        <v>268</v>
      </c>
      <c r="C26" s="584" t="s">
        <v>731</v>
      </c>
      <c r="D26" s="318" t="s">
        <v>11</v>
      </c>
      <c r="E26" s="373">
        <v>57.2</v>
      </c>
      <c r="F26" s="374"/>
      <c r="G26" s="69">
        <f t="shared" si="0"/>
        <v>0</v>
      </c>
    </row>
    <row r="27" spans="1:9" ht="18.75" customHeight="1">
      <c r="A27" s="74">
        <v>18</v>
      </c>
      <c r="B27" s="74" t="s">
        <v>268</v>
      </c>
      <c r="C27" s="584" t="s">
        <v>269</v>
      </c>
      <c r="D27" s="318" t="s">
        <v>202</v>
      </c>
      <c r="E27" s="373">
        <v>1</v>
      </c>
      <c r="F27" s="374"/>
      <c r="G27" s="69">
        <f t="shared" si="0"/>
        <v>0</v>
      </c>
    </row>
    <row r="28" spans="1:9" ht="30">
      <c r="A28" s="74">
        <v>19</v>
      </c>
      <c r="B28" s="74" t="s">
        <v>268</v>
      </c>
      <c r="C28" s="584" t="s">
        <v>270</v>
      </c>
      <c r="D28" s="318" t="s">
        <v>202</v>
      </c>
      <c r="E28" s="373">
        <v>1</v>
      </c>
      <c r="F28" s="374"/>
      <c r="G28" s="69">
        <f t="shared" si="0"/>
        <v>0</v>
      </c>
    </row>
    <row r="29" spans="1:9" s="20" customFormat="1" ht="30">
      <c r="A29" s="314" t="s">
        <v>107</v>
      </c>
      <c r="B29" s="585" t="s">
        <v>271</v>
      </c>
      <c r="C29" s="586"/>
      <c r="D29" s="587"/>
      <c r="E29" s="315"/>
      <c r="F29" s="372"/>
      <c r="G29" s="69"/>
      <c r="H29" s="303"/>
      <c r="I29" s="303"/>
    </row>
    <row r="30" spans="1:9" ht="30">
      <c r="A30" s="74">
        <v>14</v>
      </c>
      <c r="B30" s="588" t="s">
        <v>268</v>
      </c>
      <c r="C30" s="589" t="s">
        <v>732</v>
      </c>
      <c r="D30" s="590" t="s">
        <v>11</v>
      </c>
      <c r="E30" s="373">
        <v>201.5</v>
      </c>
      <c r="F30" s="374"/>
      <c r="G30" s="69">
        <f t="shared" si="0"/>
        <v>0</v>
      </c>
    </row>
    <row r="31" spans="1:9" ht="30">
      <c r="A31" s="74">
        <v>15</v>
      </c>
      <c r="B31" s="588" t="s">
        <v>268</v>
      </c>
      <c r="C31" s="589" t="s">
        <v>731</v>
      </c>
      <c r="D31" s="590" t="s">
        <v>11</v>
      </c>
      <c r="E31" s="373">
        <v>221.65</v>
      </c>
      <c r="F31" s="374"/>
      <c r="G31" s="69">
        <f t="shared" si="0"/>
        <v>0</v>
      </c>
    </row>
    <row r="32" spans="1:9">
      <c r="A32" s="74">
        <v>16</v>
      </c>
      <c r="B32" s="588" t="s">
        <v>268</v>
      </c>
      <c r="C32" s="589" t="s">
        <v>733</v>
      </c>
      <c r="D32" s="590" t="s">
        <v>11</v>
      </c>
      <c r="E32" s="373">
        <v>52</v>
      </c>
      <c r="F32" s="374"/>
      <c r="G32" s="69">
        <f t="shared" si="0"/>
        <v>0</v>
      </c>
    </row>
    <row r="33" spans="1:9" ht="30">
      <c r="A33" s="74">
        <v>17</v>
      </c>
      <c r="B33" s="588" t="s">
        <v>268</v>
      </c>
      <c r="C33" s="589" t="s">
        <v>731</v>
      </c>
      <c r="D33" s="590" t="s">
        <v>11</v>
      </c>
      <c r="E33" s="373">
        <v>57.2</v>
      </c>
      <c r="F33" s="374"/>
      <c r="G33" s="69">
        <f t="shared" si="0"/>
        <v>0</v>
      </c>
    </row>
    <row r="34" spans="1:9" ht="30">
      <c r="A34" s="74">
        <v>18</v>
      </c>
      <c r="B34" s="588" t="s">
        <v>268</v>
      </c>
      <c r="C34" s="589" t="s">
        <v>269</v>
      </c>
      <c r="D34" s="590" t="s">
        <v>202</v>
      </c>
      <c r="E34" s="373">
        <v>1</v>
      </c>
      <c r="F34" s="374"/>
      <c r="G34" s="69">
        <f t="shared" si="0"/>
        <v>0</v>
      </c>
    </row>
    <row r="35" spans="1:9" ht="30">
      <c r="A35" s="74">
        <v>19</v>
      </c>
      <c r="B35" s="588" t="s">
        <v>268</v>
      </c>
      <c r="C35" s="589" t="s">
        <v>270</v>
      </c>
      <c r="D35" s="590" t="s">
        <v>202</v>
      </c>
      <c r="E35" s="373">
        <v>1</v>
      </c>
      <c r="F35" s="374"/>
      <c r="G35" s="69">
        <f t="shared" si="0"/>
        <v>0</v>
      </c>
    </row>
    <row r="36" spans="1:9" ht="30">
      <c r="A36" s="314" t="s">
        <v>116</v>
      </c>
      <c r="B36" s="585" t="s">
        <v>272</v>
      </c>
      <c r="C36" s="586"/>
      <c r="D36" s="587"/>
      <c r="E36" s="315"/>
      <c r="F36" s="374"/>
      <c r="G36" s="69">
        <f t="shared" si="0"/>
        <v>0</v>
      </c>
    </row>
    <row r="37" spans="1:9">
      <c r="A37" s="74">
        <v>20</v>
      </c>
      <c r="B37" s="588" t="s">
        <v>268</v>
      </c>
      <c r="C37" s="591" t="s">
        <v>734</v>
      </c>
      <c r="D37" s="590" t="s">
        <v>11</v>
      </c>
      <c r="E37" s="373">
        <v>3</v>
      </c>
      <c r="F37" s="374"/>
      <c r="G37" s="69">
        <f t="shared" si="0"/>
        <v>0</v>
      </c>
    </row>
    <row r="38" spans="1:9" ht="30">
      <c r="A38" s="74">
        <f>A37+1</f>
        <v>21</v>
      </c>
      <c r="B38" s="588" t="s">
        <v>268</v>
      </c>
      <c r="C38" s="589" t="s">
        <v>735</v>
      </c>
      <c r="D38" s="590" t="s">
        <v>11</v>
      </c>
      <c r="E38" s="373">
        <v>268.5</v>
      </c>
      <c r="F38" s="374"/>
      <c r="G38" s="69">
        <f t="shared" si="0"/>
        <v>0</v>
      </c>
    </row>
    <row r="39" spans="1:9" ht="30">
      <c r="A39" s="74">
        <f t="shared" ref="A39:A50" si="1">A38+1</f>
        <v>22</v>
      </c>
      <c r="B39" s="588" t="s">
        <v>268</v>
      </c>
      <c r="C39" s="589" t="s">
        <v>736</v>
      </c>
      <c r="D39" s="590" t="s">
        <v>11</v>
      </c>
      <c r="E39" s="373">
        <v>24</v>
      </c>
      <c r="F39" s="374"/>
      <c r="G39" s="69">
        <f t="shared" si="0"/>
        <v>0</v>
      </c>
    </row>
    <row r="40" spans="1:9" ht="30">
      <c r="A40" s="74">
        <f t="shared" si="1"/>
        <v>23</v>
      </c>
      <c r="B40" s="588" t="s">
        <v>268</v>
      </c>
      <c r="C40" s="589" t="s">
        <v>737</v>
      </c>
      <c r="D40" s="590" t="s">
        <v>11</v>
      </c>
      <c r="E40" s="373">
        <v>52.5</v>
      </c>
      <c r="F40" s="374"/>
      <c r="G40" s="69">
        <f t="shared" si="0"/>
        <v>0</v>
      </c>
    </row>
    <row r="41" spans="1:9" ht="30">
      <c r="A41" s="74">
        <f t="shared" si="1"/>
        <v>24</v>
      </c>
      <c r="B41" s="588" t="s">
        <v>268</v>
      </c>
      <c r="C41" s="589" t="s">
        <v>732</v>
      </c>
      <c r="D41" s="590" t="s">
        <v>11</v>
      </c>
      <c r="E41" s="373">
        <v>147.5</v>
      </c>
      <c r="F41" s="374"/>
      <c r="G41" s="69">
        <f t="shared" si="0"/>
        <v>0</v>
      </c>
    </row>
    <row r="42" spans="1:9" ht="30">
      <c r="A42" s="74">
        <f t="shared" si="1"/>
        <v>25</v>
      </c>
      <c r="B42" s="588" t="s">
        <v>268</v>
      </c>
      <c r="C42" s="589" t="s">
        <v>738</v>
      </c>
      <c r="D42" s="590" t="s">
        <v>11</v>
      </c>
      <c r="E42" s="373">
        <v>82.5</v>
      </c>
      <c r="F42" s="374"/>
      <c r="G42" s="69">
        <f t="shared" si="0"/>
        <v>0</v>
      </c>
    </row>
    <row r="43" spans="1:9" ht="30">
      <c r="A43" s="74">
        <f t="shared" si="1"/>
        <v>26</v>
      </c>
      <c r="B43" s="588" t="s">
        <v>268</v>
      </c>
      <c r="C43" s="589" t="s">
        <v>739</v>
      </c>
      <c r="D43" s="590" t="s">
        <v>11</v>
      </c>
      <c r="E43" s="373">
        <v>1</v>
      </c>
      <c r="F43" s="374"/>
      <c r="G43" s="69">
        <f t="shared" si="0"/>
        <v>0</v>
      </c>
    </row>
    <row r="44" spans="1:9" ht="30">
      <c r="A44" s="74">
        <f t="shared" si="1"/>
        <v>27</v>
      </c>
      <c r="B44" s="588" t="s">
        <v>268</v>
      </c>
      <c r="C44" s="589" t="s">
        <v>740</v>
      </c>
      <c r="D44" s="590" t="s">
        <v>11</v>
      </c>
      <c r="E44" s="373">
        <v>1</v>
      </c>
      <c r="F44" s="374"/>
      <c r="G44" s="69">
        <f t="shared" si="0"/>
        <v>0</v>
      </c>
    </row>
    <row r="45" spans="1:9" s="20" customFormat="1" ht="30" customHeight="1">
      <c r="A45" s="74">
        <f t="shared" si="1"/>
        <v>28</v>
      </c>
      <c r="B45" s="588" t="s">
        <v>268</v>
      </c>
      <c r="C45" s="589" t="s">
        <v>676</v>
      </c>
      <c r="D45" s="590" t="s">
        <v>11</v>
      </c>
      <c r="E45" s="373">
        <v>37.5</v>
      </c>
      <c r="F45" s="372"/>
      <c r="G45" s="69"/>
      <c r="H45" s="303"/>
      <c r="I45" s="303"/>
    </row>
    <row r="46" spans="1:9">
      <c r="A46" s="74">
        <f t="shared" si="1"/>
        <v>29</v>
      </c>
      <c r="B46" s="588" t="s">
        <v>268</v>
      </c>
      <c r="C46" s="589" t="s">
        <v>741</v>
      </c>
      <c r="D46" s="590" t="s">
        <v>11</v>
      </c>
      <c r="E46" s="373">
        <v>31</v>
      </c>
      <c r="F46" s="374"/>
      <c r="G46" s="69">
        <f t="shared" si="0"/>
        <v>0</v>
      </c>
    </row>
    <row r="47" spans="1:9">
      <c r="A47" s="74">
        <f t="shared" si="1"/>
        <v>30</v>
      </c>
      <c r="B47" s="588" t="s">
        <v>268</v>
      </c>
      <c r="C47" s="589" t="s">
        <v>742</v>
      </c>
      <c r="D47" s="590" t="s">
        <v>11</v>
      </c>
      <c r="E47" s="373">
        <v>49</v>
      </c>
      <c r="F47" s="374"/>
      <c r="G47" s="69">
        <f t="shared" si="0"/>
        <v>0</v>
      </c>
    </row>
    <row r="48" spans="1:9">
      <c r="A48" s="74">
        <f t="shared" si="1"/>
        <v>31</v>
      </c>
      <c r="B48" s="588" t="s">
        <v>268</v>
      </c>
      <c r="C48" s="589" t="s">
        <v>157</v>
      </c>
      <c r="D48" s="590" t="s">
        <v>158</v>
      </c>
      <c r="E48" s="373">
        <v>13</v>
      </c>
      <c r="F48" s="374"/>
      <c r="G48" s="69">
        <f t="shared" si="0"/>
        <v>0</v>
      </c>
    </row>
    <row r="49" spans="1:9">
      <c r="A49" s="74">
        <f t="shared" si="1"/>
        <v>32</v>
      </c>
      <c r="B49" s="588" t="s">
        <v>268</v>
      </c>
      <c r="C49" s="589" t="s">
        <v>743</v>
      </c>
      <c r="D49" s="590" t="s">
        <v>158</v>
      </c>
      <c r="E49" s="373">
        <v>69</v>
      </c>
      <c r="F49" s="374"/>
      <c r="G49" s="69">
        <f t="shared" si="0"/>
        <v>0</v>
      </c>
    </row>
    <row r="50" spans="1:9" s="20" customFormat="1" ht="30" customHeight="1">
      <c r="A50" s="74">
        <f t="shared" si="1"/>
        <v>33</v>
      </c>
      <c r="B50" s="588" t="s">
        <v>268</v>
      </c>
      <c r="C50" s="589" t="s">
        <v>684</v>
      </c>
      <c r="D50" s="590" t="s">
        <v>11</v>
      </c>
      <c r="E50" s="373">
        <v>610</v>
      </c>
      <c r="F50" s="372"/>
      <c r="G50" s="69">
        <f t="shared" si="0"/>
        <v>0</v>
      </c>
      <c r="H50" s="303"/>
      <c r="I50" s="303"/>
    </row>
    <row r="51" spans="1:9" ht="30">
      <c r="A51" s="314" t="s">
        <v>193</v>
      </c>
      <c r="B51" s="585" t="s">
        <v>273</v>
      </c>
      <c r="C51" s="586"/>
      <c r="D51" s="587"/>
      <c r="E51" s="315"/>
      <c r="F51" s="374"/>
      <c r="G51" s="69">
        <f t="shared" si="0"/>
        <v>0</v>
      </c>
    </row>
    <row r="52" spans="1:9" ht="30">
      <c r="A52" s="74">
        <f>A50+1</f>
        <v>34</v>
      </c>
      <c r="B52" s="588" t="s">
        <v>268</v>
      </c>
      <c r="C52" s="589" t="s">
        <v>744</v>
      </c>
      <c r="D52" s="590" t="s">
        <v>26</v>
      </c>
      <c r="E52" s="373">
        <v>1</v>
      </c>
      <c r="F52" s="374"/>
      <c r="G52" s="69">
        <f t="shared" si="0"/>
        <v>0</v>
      </c>
    </row>
    <row r="53" spans="1:9">
      <c r="A53" s="74">
        <f>A52+1</f>
        <v>35</v>
      </c>
      <c r="B53" s="588" t="s">
        <v>268</v>
      </c>
      <c r="C53" s="589" t="s">
        <v>745</v>
      </c>
      <c r="D53" s="590" t="s">
        <v>26</v>
      </c>
      <c r="E53" s="373">
        <v>2</v>
      </c>
      <c r="F53" s="374"/>
      <c r="G53" s="69">
        <f t="shared" si="0"/>
        <v>0</v>
      </c>
    </row>
    <row r="54" spans="1:9" ht="34.5" customHeight="1">
      <c r="A54" s="74">
        <f t="shared" ref="A54:A55" si="2">A53+1</f>
        <v>36</v>
      </c>
      <c r="B54" s="588" t="s">
        <v>268</v>
      </c>
      <c r="C54" s="589" t="s">
        <v>746</v>
      </c>
      <c r="D54" s="590" t="s">
        <v>26</v>
      </c>
      <c r="E54" s="373">
        <v>2</v>
      </c>
      <c r="F54" s="374"/>
      <c r="G54" s="69">
        <f t="shared" si="0"/>
        <v>0</v>
      </c>
    </row>
    <row r="55" spans="1:9" ht="45">
      <c r="A55" s="74">
        <f t="shared" si="2"/>
        <v>37</v>
      </c>
      <c r="B55" s="588" t="s">
        <v>268</v>
      </c>
      <c r="C55" s="589" t="s">
        <v>274</v>
      </c>
      <c r="D55" s="590" t="s">
        <v>26</v>
      </c>
      <c r="E55" s="373">
        <v>3</v>
      </c>
      <c r="F55" s="374"/>
      <c r="G55" s="69">
        <f t="shared" si="0"/>
        <v>0</v>
      </c>
    </row>
    <row r="56" spans="1:9" ht="30">
      <c r="A56" s="314" t="s">
        <v>213</v>
      </c>
      <c r="B56" s="585" t="s">
        <v>275</v>
      </c>
      <c r="C56" s="586"/>
      <c r="D56" s="587"/>
      <c r="E56" s="315"/>
      <c r="F56" s="374"/>
      <c r="G56" s="69">
        <f t="shared" si="0"/>
        <v>0</v>
      </c>
    </row>
    <row r="57" spans="1:9" ht="32.25" customHeight="1">
      <c r="A57" s="74">
        <f>A55+1</f>
        <v>38</v>
      </c>
      <c r="B57" s="588" t="s">
        <v>268</v>
      </c>
      <c r="C57" s="589" t="s">
        <v>747</v>
      </c>
      <c r="D57" s="590" t="s">
        <v>26</v>
      </c>
      <c r="E57" s="373">
        <v>1</v>
      </c>
      <c r="F57" s="374"/>
      <c r="G57" s="69">
        <f t="shared" si="0"/>
        <v>0</v>
      </c>
    </row>
    <row r="58" spans="1:9" ht="36.75" customHeight="1">
      <c r="A58" s="74">
        <f>A57+1</f>
        <v>39</v>
      </c>
      <c r="B58" s="588" t="s">
        <v>268</v>
      </c>
      <c r="C58" s="589" t="s">
        <v>744</v>
      </c>
      <c r="D58" s="590" t="s">
        <v>26</v>
      </c>
      <c r="E58" s="373">
        <v>11</v>
      </c>
      <c r="F58" s="374"/>
      <c r="G58" s="69">
        <f t="shared" si="0"/>
        <v>0</v>
      </c>
    </row>
    <row r="59" spans="1:9" ht="30">
      <c r="A59" s="74">
        <f t="shared" ref="A59:A65" si="3">A58+1</f>
        <v>40</v>
      </c>
      <c r="B59" s="588" t="s">
        <v>268</v>
      </c>
      <c r="C59" s="589" t="s">
        <v>748</v>
      </c>
      <c r="D59" s="590" t="s">
        <v>26</v>
      </c>
      <c r="E59" s="373">
        <v>18</v>
      </c>
      <c r="F59" s="374"/>
      <c r="G59" s="69">
        <f t="shared" si="0"/>
        <v>0</v>
      </c>
    </row>
    <row r="60" spans="1:9" ht="30">
      <c r="A60" s="74">
        <f t="shared" si="3"/>
        <v>41</v>
      </c>
      <c r="B60" s="588" t="s">
        <v>268</v>
      </c>
      <c r="C60" s="589" t="s">
        <v>749</v>
      </c>
      <c r="D60" s="590" t="s">
        <v>26</v>
      </c>
      <c r="E60" s="373">
        <v>1</v>
      </c>
      <c r="F60" s="374"/>
      <c r="G60" s="69">
        <f>SUM(G31:G59)</f>
        <v>0</v>
      </c>
    </row>
    <row r="61" spans="1:9">
      <c r="A61" s="74">
        <f t="shared" si="3"/>
        <v>42</v>
      </c>
      <c r="B61" s="588" t="s">
        <v>268</v>
      </c>
      <c r="C61" s="589" t="s">
        <v>750</v>
      </c>
      <c r="D61" s="590" t="s">
        <v>26</v>
      </c>
      <c r="E61" s="373">
        <v>1</v>
      </c>
      <c r="F61" s="374"/>
      <c r="G61" s="69">
        <f>G60</f>
        <v>0</v>
      </c>
    </row>
    <row r="62" spans="1:9" ht="30">
      <c r="A62" s="74">
        <f t="shared" si="3"/>
        <v>43</v>
      </c>
      <c r="B62" s="588" t="s">
        <v>268</v>
      </c>
      <c r="C62" s="589" t="s">
        <v>751</v>
      </c>
      <c r="D62" s="590" t="s">
        <v>26</v>
      </c>
      <c r="E62" s="373">
        <v>1</v>
      </c>
      <c r="F62" s="374"/>
      <c r="G62" s="69">
        <f t="shared" ref="G62:G65" si="4">G61</f>
        <v>0</v>
      </c>
    </row>
    <row r="63" spans="1:9" ht="30">
      <c r="A63" s="74">
        <f t="shared" si="3"/>
        <v>44</v>
      </c>
      <c r="B63" s="588" t="s">
        <v>268</v>
      </c>
      <c r="C63" s="589" t="s">
        <v>752</v>
      </c>
      <c r="D63" s="590" t="s">
        <v>26</v>
      </c>
      <c r="E63" s="373">
        <v>1</v>
      </c>
      <c r="F63" s="374"/>
      <c r="G63" s="69">
        <f t="shared" si="4"/>
        <v>0</v>
      </c>
    </row>
    <row r="64" spans="1:9">
      <c r="A64" s="74">
        <f t="shared" si="3"/>
        <v>45</v>
      </c>
      <c r="B64" s="588" t="s">
        <v>268</v>
      </c>
      <c r="C64" s="589" t="s">
        <v>160</v>
      </c>
      <c r="D64" s="590" t="s">
        <v>3</v>
      </c>
      <c r="E64" s="373">
        <v>7</v>
      </c>
      <c r="F64" s="374"/>
      <c r="G64" s="69">
        <f t="shared" si="4"/>
        <v>0</v>
      </c>
    </row>
    <row r="65" spans="1:7">
      <c r="A65" s="74">
        <f t="shared" si="3"/>
        <v>46</v>
      </c>
      <c r="B65" s="588" t="s">
        <v>268</v>
      </c>
      <c r="C65" s="589" t="s">
        <v>753</v>
      </c>
      <c r="D65" s="590" t="s">
        <v>26</v>
      </c>
      <c r="E65" s="373">
        <v>24</v>
      </c>
      <c r="F65" s="374"/>
      <c r="G65" s="69">
        <f t="shared" si="4"/>
        <v>0</v>
      </c>
    </row>
    <row r="66" spans="1:7">
      <c r="A66" s="276"/>
      <c r="B66" s="277"/>
      <c r="C66" s="277" t="s">
        <v>1345</v>
      </c>
      <c r="D66" s="276"/>
      <c r="E66" s="278"/>
      <c r="F66" s="276"/>
      <c r="G66" s="278">
        <f>SUM(G9:G65)</f>
        <v>0</v>
      </c>
    </row>
    <row r="67" spans="1:7">
      <c r="A67" s="592"/>
      <c r="B67" s="593"/>
      <c r="C67" s="594" t="s">
        <v>1274</v>
      </c>
      <c r="D67" s="592"/>
      <c r="E67" s="595"/>
      <c r="F67" s="592"/>
      <c r="G67" s="596">
        <f>G66</f>
        <v>0</v>
      </c>
    </row>
  </sheetData>
  <mergeCells count="8">
    <mergeCell ref="B51:C51"/>
    <mergeCell ref="B56:C56"/>
    <mergeCell ref="A3:E3"/>
    <mergeCell ref="A2:E2"/>
    <mergeCell ref="B8:C8"/>
    <mergeCell ref="B22:C22"/>
    <mergeCell ref="B29:C29"/>
    <mergeCell ref="B36:C36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>
    <oddFooter>Strona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AV54"/>
  <sheetViews>
    <sheetView view="pageBreakPreview" topLeftCell="A31" zoomScaleNormal="100" zoomScaleSheetLayoutView="100" workbookViewId="0">
      <selection activeCell="P45" sqref="P45"/>
    </sheetView>
  </sheetViews>
  <sheetFormatPr defaultColWidth="3.5" defaultRowHeight="15"/>
  <cols>
    <col min="1" max="1" width="5.375" style="402" bestFit="1" customWidth="1"/>
    <col min="2" max="2" width="9.125" style="385" customWidth="1"/>
    <col min="3" max="3" width="60.625" style="403" customWidth="1"/>
    <col min="4" max="4" width="8.5" style="402" customWidth="1"/>
    <col min="5" max="5" width="8.125" style="404" customWidth="1"/>
    <col min="6" max="6" width="7.875" style="385" customWidth="1"/>
    <col min="7" max="7" width="9.375" style="385" customWidth="1"/>
    <col min="8" max="10" width="3.5" style="385"/>
    <col min="11" max="16384" width="3.5" style="45"/>
  </cols>
  <sheetData>
    <row r="1" spans="1:10" s="46" customFormat="1" ht="15.75">
      <c r="A1" s="509" t="s">
        <v>1346</v>
      </c>
      <c r="B1" s="509"/>
      <c r="C1" s="509"/>
      <c r="D1" s="509"/>
      <c r="E1" s="509"/>
      <c r="F1" s="500"/>
      <c r="G1" s="500"/>
      <c r="H1" s="384"/>
      <c r="I1" s="384"/>
      <c r="J1" s="384"/>
    </row>
    <row r="2" spans="1:10" s="53" customFormat="1" ht="15.75">
      <c r="A2" s="570" t="s">
        <v>1179</v>
      </c>
      <c r="B2" s="570"/>
      <c r="C2" s="570"/>
      <c r="D2" s="570"/>
      <c r="E2" s="570"/>
      <c r="F2" s="501"/>
      <c r="G2" s="501"/>
      <c r="H2" s="385"/>
      <c r="I2" s="385"/>
      <c r="J2" s="385"/>
    </row>
    <row r="3" spans="1:10">
      <c r="A3" s="502"/>
      <c r="B3" s="503"/>
      <c r="C3" s="504"/>
      <c r="D3" s="505"/>
      <c r="E3" s="506"/>
      <c r="F3" s="501"/>
      <c r="G3" s="501"/>
    </row>
    <row r="4" spans="1:10" s="47" customFormat="1" ht="12.75" customHeight="1">
      <c r="A4" s="386" t="s">
        <v>12</v>
      </c>
      <c r="B4" s="387" t="s">
        <v>13</v>
      </c>
      <c r="C4" s="386" t="s">
        <v>14</v>
      </c>
      <c r="D4" s="65" t="s">
        <v>15</v>
      </c>
      <c r="E4" s="65" t="s">
        <v>0</v>
      </c>
      <c r="F4" s="65" t="s">
        <v>1232</v>
      </c>
      <c r="G4" s="65" t="s">
        <v>1233</v>
      </c>
      <c r="H4" s="388"/>
      <c r="I4" s="388"/>
      <c r="J4" s="388"/>
    </row>
    <row r="5" spans="1:10" s="47" customFormat="1">
      <c r="A5" s="386">
        <v>1</v>
      </c>
      <c r="B5" s="386">
        <v>2</v>
      </c>
      <c r="C5" s="386">
        <v>3</v>
      </c>
      <c r="D5" s="249">
        <v>4</v>
      </c>
      <c r="E5" s="249">
        <v>5</v>
      </c>
      <c r="F5" s="65">
        <v>6</v>
      </c>
      <c r="G5" s="65">
        <v>7</v>
      </c>
      <c r="H5" s="388"/>
      <c r="I5" s="388"/>
      <c r="J5" s="388"/>
    </row>
    <row r="6" spans="1:10" s="48" customFormat="1" ht="14.25" customHeight="1">
      <c r="A6" s="405">
        <v>1</v>
      </c>
      <c r="B6" s="571" t="s">
        <v>1179</v>
      </c>
      <c r="C6" s="572"/>
      <c r="D6" s="405"/>
      <c r="E6" s="406"/>
      <c r="F6" s="407"/>
      <c r="G6" s="407"/>
      <c r="H6" s="384"/>
      <c r="I6" s="384"/>
      <c r="J6" s="384"/>
    </row>
    <row r="7" spans="1:10" s="48" customFormat="1" ht="12.75" customHeight="1">
      <c r="A7" s="410" t="s">
        <v>124</v>
      </c>
      <c r="B7" s="568" t="s">
        <v>276</v>
      </c>
      <c r="C7" s="569"/>
      <c r="D7" s="389"/>
      <c r="E7" s="390"/>
      <c r="F7" s="408"/>
      <c r="G7" s="408"/>
      <c r="H7" s="384"/>
      <c r="I7" s="384"/>
      <c r="J7" s="384"/>
    </row>
    <row r="8" spans="1:10" ht="30">
      <c r="A8" s="391">
        <v>1</v>
      </c>
      <c r="B8" s="391" t="s">
        <v>18</v>
      </c>
      <c r="C8" s="392" t="s">
        <v>1193</v>
      </c>
      <c r="D8" s="393" t="s">
        <v>135</v>
      </c>
      <c r="E8" s="394">
        <v>64</v>
      </c>
      <c r="F8" s="409"/>
      <c r="G8" s="69">
        <f t="shared" ref="G8:G52" si="0">ROUND(E8*F8,2)</f>
        <v>0</v>
      </c>
    </row>
    <row r="9" spans="1:10" ht="30">
      <c r="A9" s="391">
        <v>2</v>
      </c>
      <c r="B9" s="391" t="s">
        <v>18</v>
      </c>
      <c r="C9" s="392" t="s">
        <v>1194</v>
      </c>
      <c r="D9" s="393" t="s">
        <v>135</v>
      </c>
      <c r="E9" s="394">
        <v>33</v>
      </c>
      <c r="F9" s="409"/>
      <c r="G9" s="69">
        <f t="shared" si="0"/>
        <v>0</v>
      </c>
    </row>
    <row r="10" spans="1:10" ht="45">
      <c r="A10" s="391">
        <v>3</v>
      </c>
      <c r="B10" s="391" t="s">
        <v>18</v>
      </c>
      <c r="C10" s="395" t="s">
        <v>1195</v>
      </c>
      <c r="D10" s="391" t="s">
        <v>135</v>
      </c>
      <c r="E10" s="394">
        <v>32</v>
      </c>
      <c r="F10" s="409"/>
      <c r="G10" s="69">
        <f t="shared" si="0"/>
        <v>0</v>
      </c>
    </row>
    <row r="11" spans="1:10" ht="30">
      <c r="A11" s="391">
        <v>4</v>
      </c>
      <c r="B11" s="391" t="s">
        <v>18</v>
      </c>
      <c r="C11" s="395" t="s">
        <v>1196</v>
      </c>
      <c r="D11" s="391" t="s">
        <v>135</v>
      </c>
      <c r="E11" s="394">
        <v>3</v>
      </c>
      <c r="F11" s="409"/>
      <c r="G11" s="69">
        <f t="shared" si="0"/>
        <v>0</v>
      </c>
    </row>
    <row r="12" spans="1:10" ht="30">
      <c r="A12" s="391">
        <v>5</v>
      </c>
      <c r="B12" s="391" t="s">
        <v>18</v>
      </c>
      <c r="C12" s="395" t="s">
        <v>1197</v>
      </c>
      <c r="D12" s="391" t="s">
        <v>135</v>
      </c>
      <c r="E12" s="394">
        <v>9</v>
      </c>
      <c r="F12" s="409"/>
      <c r="G12" s="69">
        <f t="shared" si="0"/>
        <v>0</v>
      </c>
    </row>
    <row r="13" spans="1:10" ht="45">
      <c r="A13" s="391">
        <v>6</v>
      </c>
      <c r="B13" s="391" t="s">
        <v>18</v>
      </c>
      <c r="C13" s="395" t="s">
        <v>1198</v>
      </c>
      <c r="D13" s="391" t="s">
        <v>135</v>
      </c>
      <c r="E13" s="394">
        <v>3</v>
      </c>
      <c r="F13" s="409"/>
      <c r="G13" s="69">
        <f t="shared" si="0"/>
        <v>0</v>
      </c>
    </row>
    <row r="14" spans="1:10" ht="30">
      <c r="A14" s="391">
        <v>7</v>
      </c>
      <c r="B14" s="391" t="s">
        <v>18</v>
      </c>
      <c r="C14" s="395" t="s">
        <v>1199</v>
      </c>
      <c r="D14" s="391" t="s">
        <v>135</v>
      </c>
      <c r="E14" s="394">
        <v>4</v>
      </c>
      <c r="F14" s="409"/>
      <c r="G14" s="69">
        <f t="shared" si="0"/>
        <v>0</v>
      </c>
    </row>
    <row r="15" spans="1:10" ht="30">
      <c r="A15" s="391">
        <v>8</v>
      </c>
      <c r="B15" s="391" t="s">
        <v>18</v>
      </c>
      <c r="C15" s="395" t="s">
        <v>1200</v>
      </c>
      <c r="D15" s="391" t="s">
        <v>135</v>
      </c>
      <c r="E15" s="394">
        <v>62</v>
      </c>
      <c r="F15" s="409"/>
      <c r="G15" s="69">
        <f t="shared" si="0"/>
        <v>0</v>
      </c>
    </row>
    <row r="16" spans="1:10" ht="30">
      <c r="A16" s="391">
        <v>9</v>
      </c>
      <c r="B16" s="391" t="s">
        <v>18</v>
      </c>
      <c r="C16" s="395" t="s">
        <v>1201</v>
      </c>
      <c r="D16" s="391" t="s">
        <v>135</v>
      </c>
      <c r="E16" s="394">
        <v>2</v>
      </c>
      <c r="F16" s="409"/>
      <c r="G16" s="69">
        <f t="shared" si="0"/>
        <v>0</v>
      </c>
    </row>
    <row r="17" spans="1:10" ht="30">
      <c r="A17" s="391">
        <v>10</v>
      </c>
      <c r="B17" s="391" t="s">
        <v>18</v>
      </c>
      <c r="C17" s="395" t="s">
        <v>1202</v>
      </c>
      <c r="D17" s="391" t="s">
        <v>11</v>
      </c>
      <c r="E17" s="394">
        <v>49</v>
      </c>
      <c r="F17" s="409"/>
      <c r="G17" s="69">
        <f t="shared" si="0"/>
        <v>0</v>
      </c>
    </row>
    <row r="18" spans="1:10" ht="30">
      <c r="A18" s="391">
        <v>11</v>
      </c>
      <c r="B18" s="391" t="s">
        <v>18</v>
      </c>
      <c r="C18" s="395" t="s">
        <v>1203</v>
      </c>
      <c r="D18" s="391" t="s">
        <v>11</v>
      </c>
      <c r="E18" s="394">
        <v>87</v>
      </c>
      <c r="F18" s="409"/>
      <c r="G18" s="69">
        <f t="shared" si="0"/>
        <v>0</v>
      </c>
    </row>
    <row r="19" spans="1:10" ht="30">
      <c r="A19" s="391">
        <v>12</v>
      </c>
      <c r="B19" s="391" t="s">
        <v>18</v>
      </c>
      <c r="C19" s="395" t="s">
        <v>1204</v>
      </c>
      <c r="D19" s="391" t="s">
        <v>135</v>
      </c>
      <c r="E19" s="394">
        <v>32</v>
      </c>
      <c r="F19" s="409"/>
      <c r="G19" s="69">
        <f t="shared" si="0"/>
        <v>0</v>
      </c>
    </row>
    <row r="20" spans="1:10" ht="30">
      <c r="A20" s="391">
        <v>13</v>
      </c>
      <c r="B20" s="391" t="s">
        <v>18</v>
      </c>
      <c r="C20" s="395" t="s">
        <v>278</v>
      </c>
      <c r="D20" s="391" t="s">
        <v>279</v>
      </c>
      <c r="E20" s="394">
        <v>1</v>
      </c>
      <c r="F20" s="409"/>
      <c r="G20" s="69">
        <f t="shared" si="0"/>
        <v>0</v>
      </c>
    </row>
    <row r="21" spans="1:10" ht="30">
      <c r="A21" s="391">
        <v>14</v>
      </c>
      <c r="B21" s="391" t="s">
        <v>18</v>
      </c>
      <c r="C21" s="395" t="s">
        <v>277</v>
      </c>
      <c r="D21" s="391" t="s">
        <v>5</v>
      </c>
      <c r="E21" s="394">
        <v>217.5</v>
      </c>
      <c r="F21" s="409"/>
      <c r="G21" s="69">
        <f t="shared" si="0"/>
        <v>0</v>
      </c>
    </row>
    <row r="22" spans="1:10" s="48" customFormat="1">
      <c r="A22" s="389" t="s">
        <v>107</v>
      </c>
      <c r="B22" s="568" t="s">
        <v>280</v>
      </c>
      <c r="C22" s="569"/>
      <c r="D22" s="389"/>
      <c r="E22" s="396"/>
      <c r="F22" s="408"/>
      <c r="G22" s="69"/>
      <c r="H22" s="384"/>
      <c r="I22" s="384"/>
      <c r="J22" s="384"/>
    </row>
    <row r="23" spans="1:10" ht="30">
      <c r="A23" s="391">
        <v>15</v>
      </c>
      <c r="B23" s="391" t="s">
        <v>281</v>
      </c>
      <c r="C23" s="395" t="s">
        <v>282</v>
      </c>
      <c r="D23" s="391" t="s">
        <v>135</v>
      </c>
      <c r="E23" s="394">
        <v>78</v>
      </c>
      <c r="F23" s="409"/>
      <c r="G23" s="69">
        <f t="shared" si="0"/>
        <v>0</v>
      </c>
    </row>
    <row r="24" spans="1:10" ht="30">
      <c r="A24" s="391">
        <v>16</v>
      </c>
      <c r="B24" s="391" t="s">
        <v>281</v>
      </c>
      <c r="C24" s="395" t="s">
        <v>283</v>
      </c>
      <c r="D24" s="391" t="s">
        <v>135</v>
      </c>
      <c r="E24" s="394">
        <v>14</v>
      </c>
      <c r="F24" s="409"/>
      <c r="G24" s="69">
        <f t="shared" si="0"/>
        <v>0</v>
      </c>
    </row>
    <row r="25" spans="1:10" ht="30">
      <c r="A25" s="391">
        <v>17</v>
      </c>
      <c r="B25" s="391" t="s">
        <v>281</v>
      </c>
      <c r="C25" s="395" t="s">
        <v>284</v>
      </c>
      <c r="D25" s="391" t="s">
        <v>135</v>
      </c>
      <c r="E25" s="394">
        <v>17</v>
      </c>
      <c r="F25" s="409"/>
      <c r="G25" s="69">
        <f t="shared" si="0"/>
        <v>0</v>
      </c>
    </row>
    <row r="26" spans="1:10" ht="30">
      <c r="A26" s="391">
        <v>18</v>
      </c>
      <c r="B26" s="391" t="s">
        <v>281</v>
      </c>
      <c r="C26" s="395" t="s">
        <v>285</v>
      </c>
      <c r="D26" s="391" t="s">
        <v>135</v>
      </c>
      <c r="E26" s="394">
        <v>14</v>
      </c>
      <c r="F26" s="409"/>
      <c r="G26" s="69">
        <f t="shared" si="0"/>
        <v>0</v>
      </c>
    </row>
    <row r="27" spans="1:10">
      <c r="A27" s="391">
        <v>19</v>
      </c>
      <c r="B27" s="391" t="s">
        <v>281</v>
      </c>
      <c r="C27" s="395" t="s">
        <v>286</v>
      </c>
      <c r="D27" s="391" t="s">
        <v>135</v>
      </c>
      <c r="E27" s="394">
        <v>33</v>
      </c>
      <c r="F27" s="409"/>
      <c r="G27" s="69">
        <f t="shared" si="0"/>
        <v>0</v>
      </c>
    </row>
    <row r="28" spans="1:10">
      <c r="A28" s="391">
        <v>20</v>
      </c>
      <c r="B28" s="391" t="s">
        <v>281</v>
      </c>
      <c r="C28" s="395" t="s">
        <v>1205</v>
      </c>
      <c r="D28" s="391" t="s">
        <v>135</v>
      </c>
      <c r="E28" s="394">
        <v>3</v>
      </c>
      <c r="F28" s="409"/>
      <c r="G28" s="69">
        <f t="shared" si="0"/>
        <v>0</v>
      </c>
    </row>
    <row r="29" spans="1:10" ht="30">
      <c r="A29" s="391">
        <v>21</v>
      </c>
      <c r="B29" s="391" t="s">
        <v>281</v>
      </c>
      <c r="C29" s="395" t="s">
        <v>1206</v>
      </c>
      <c r="D29" s="391" t="s">
        <v>135</v>
      </c>
      <c r="E29" s="394">
        <v>9</v>
      </c>
      <c r="F29" s="409"/>
      <c r="G29" s="69">
        <f t="shared" si="0"/>
        <v>0</v>
      </c>
    </row>
    <row r="30" spans="1:10">
      <c r="A30" s="391">
        <v>22</v>
      </c>
      <c r="B30" s="391" t="s">
        <v>281</v>
      </c>
      <c r="C30" s="395" t="s">
        <v>1207</v>
      </c>
      <c r="D30" s="391" t="s">
        <v>135</v>
      </c>
      <c r="E30" s="394">
        <v>4</v>
      </c>
      <c r="F30" s="409"/>
      <c r="G30" s="69">
        <f t="shared" si="0"/>
        <v>0</v>
      </c>
    </row>
    <row r="31" spans="1:10" ht="30">
      <c r="A31" s="391">
        <v>23</v>
      </c>
      <c r="B31" s="391" t="s">
        <v>281</v>
      </c>
      <c r="C31" s="395" t="s">
        <v>287</v>
      </c>
      <c r="D31" s="391" t="s">
        <v>135</v>
      </c>
      <c r="E31" s="394">
        <v>52</v>
      </c>
      <c r="F31" s="409"/>
      <c r="G31" s="69">
        <f t="shared" si="0"/>
        <v>0</v>
      </c>
    </row>
    <row r="32" spans="1:10" ht="60">
      <c r="A32" s="391">
        <v>24</v>
      </c>
      <c r="B32" s="391" t="s">
        <v>281</v>
      </c>
      <c r="C32" s="395" t="s">
        <v>288</v>
      </c>
      <c r="D32" s="391" t="s">
        <v>135</v>
      </c>
      <c r="E32" s="394">
        <v>3</v>
      </c>
      <c r="F32" s="409"/>
      <c r="G32" s="69">
        <f t="shared" si="0"/>
        <v>0</v>
      </c>
    </row>
    <row r="33" spans="1:48" ht="45">
      <c r="A33" s="391">
        <v>25</v>
      </c>
      <c r="B33" s="391" t="s">
        <v>281</v>
      </c>
      <c r="C33" s="395" t="s">
        <v>289</v>
      </c>
      <c r="D33" s="391" t="s">
        <v>135</v>
      </c>
      <c r="E33" s="394">
        <v>3</v>
      </c>
      <c r="F33" s="409"/>
      <c r="G33" s="69">
        <f t="shared" si="0"/>
        <v>0</v>
      </c>
    </row>
    <row r="34" spans="1:48">
      <c r="A34" s="389" t="s">
        <v>116</v>
      </c>
      <c r="B34" s="568" t="s">
        <v>290</v>
      </c>
      <c r="C34" s="569"/>
      <c r="D34" s="391"/>
      <c r="E34" s="397"/>
      <c r="F34" s="409"/>
      <c r="G34" s="69"/>
    </row>
    <row r="35" spans="1:48">
      <c r="A35" s="398">
        <v>26</v>
      </c>
      <c r="B35" s="399" t="s">
        <v>291</v>
      </c>
      <c r="C35" s="400" t="s">
        <v>292</v>
      </c>
      <c r="D35" s="398" t="s">
        <v>279</v>
      </c>
      <c r="E35" s="401">
        <v>1</v>
      </c>
      <c r="F35" s="409"/>
      <c r="G35" s="69">
        <f t="shared" si="0"/>
        <v>0</v>
      </c>
    </row>
    <row r="36" spans="1:48">
      <c r="A36" s="398">
        <v>27</v>
      </c>
      <c r="B36" s="399" t="s">
        <v>291</v>
      </c>
      <c r="C36" s="400" t="s">
        <v>293</v>
      </c>
      <c r="D36" s="398" t="s">
        <v>5</v>
      </c>
      <c r="E36" s="401">
        <v>742.7</v>
      </c>
      <c r="F36" s="409"/>
      <c r="G36" s="69">
        <f t="shared" si="0"/>
        <v>0</v>
      </c>
    </row>
    <row r="37" spans="1:48">
      <c r="A37" s="398">
        <v>28</v>
      </c>
      <c r="B37" s="399" t="s">
        <v>291</v>
      </c>
      <c r="C37" s="400" t="s">
        <v>294</v>
      </c>
      <c r="D37" s="398" t="s">
        <v>5</v>
      </c>
      <c r="E37" s="401">
        <v>319.5</v>
      </c>
      <c r="F37" s="409"/>
      <c r="G37" s="69">
        <f t="shared" si="0"/>
        <v>0</v>
      </c>
    </row>
    <row r="38" spans="1:48" ht="30">
      <c r="A38" s="398">
        <v>29</v>
      </c>
      <c r="B38" s="399" t="s">
        <v>291</v>
      </c>
      <c r="C38" s="400" t="s">
        <v>1208</v>
      </c>
      <c r="D38" s="398" t="s">
        <v>5</v>
      </c>
      <c r="E38" s="401">
        <v>12.4</v>
      </c>
      <c r="F38" s="409"/>
      <c r="G38" s="69">
        <f t="shared" si="0"/>
        <v>0</v>
      </c>
    </row>
    <row r="39" spans="1:48" ht="30">
      <c r="A39" s="398">
        <v>30</v>
      </c>
      <c r="B39" s="399" t="s">
        <v>291</v>
      </c>
      <c r="C39" s="400" t="s">
        <v>295</v>
      </c>
      <c r="D39" s="398" t="s">
        <v>5</v>
      </c>
      <c r="E39" s="401">
        <v>406.4</v>
      </c>
      <c r="F39" s="409"/>
      <c r="G39" s="69">
        <f t="shared" si="0"/>
        <v>0</v>
      </c>
    </row>
    <row r="40" spans="1:48" ht="30">
      <c r="A40" s="398">
        <v>31</v>
      </c>
      <c r="B40" s="399" t="s">
        <v>291</v>
      </c>
      <c r="C40" s="400" t="s">
        <v>296</v>
      </c>
      <c r="D40" s="398" t="s">
        <v>5</v>
      </c>
      <c r="E40" s="401">
        <v>42.6</v>
      </c>
      <c r="F40" s="409"/>
      <c r="G40" s="69">
        <f t="shared" si="0"/>
        <v>0</v>
      </c>
    </row>
    <row r="41" spans="1:48">
      <c r="A41" s="389" t="s">
        <v>193</v>
      </c>
      <c r="B41" s="568" t="s">
        <v>297</v>
      </c>
      <c r="C41" s="569"/>
      <c r="D41" s="391"/>
      <c r="E41" s="397"/>
      <c r="F41" s="409"/>
      <c r="G41" s="69"/>
    </row>
    <row r="42" spans="1:48" ht="30">
      <c r="A42" s="391">
        <v>32</v>
      </c>
      <c r="B42" s="391" t="s">
        <v>281</v>
      </c>
      <c r="C42" s="395" t="s">
        <v>298</v>
      </c>
      <c r="D42" s="391" t="s">
        <v>135</v>
      </c>
      <c r="E42" s="394">
        <v>4</v>
      </c>
      <c r="F42" s="409"/>
      <c r="G42" s="69">
        <f t="shared" si="0"/>
        <v>0</v>
      </c>
    </row>
    <row r="43" spans="1:48">
      <c r="A43" s="391">
        <v>33</v>
      </c>
      <c r="B43" s="391" t="s">
        <v>281</v>
      </c>
      <c r="C43" s="395" t="s">
        <v>1209</v>
      </c>
      <c r="D43" s="391" t="s">
        <v>279</v>
      </c>
      <c r="E43" s="394">
        <v>2</v>
      </c>
      <c r="F43" s="409"/>
      <c r="G43" s="69">
        <f t="shared" si="0"/>
        <v>0</v>
      </c>
    </row>
    <row r="44" spans="1:48" ht="27" customHeight="1">
      <c r="A44" s="391">
        <v>34</v>
      </c>
      <c r="B44" s="391" t="s">
        <v>281</v>
      </c>
      <c r="C44" s="395" t="s">
        <v>1376</v>
      </c>
      <c r="D44" s="391" t="s">
        <v>135</v>
      </c>
      <c r="E44" s="394">
        <v>1</v>
      </c>
      <c r="F44" s="409"/>
      <c r="G44" s="69">
        <f t="shared" si="0"/>
        <v>0</v>
      </c>
    </row>
    <row r="45" spans="1:48" ht="30">
      <c r="A45" s="391">
        <v>35</v>
      </c>
      <c r="B45" s="391" t="s">
        <v>1210</v>
      </c>
      <c r="C45" s="395" t="s">
        <v>1377</v>
      </c>
      <c r="D45" s="391" t="s">
        <v>135</v>
      </c>
      <c r="E45" s="401">
        <v>1</v>
      </c>
      <c r="F45" s="409"/>
      <c r="G45" s="69">
        <f t="shared" si="0"/>
        <v>0</v>
      </c>
      <c r="AV45" s="49"/>
    </row>
    <row r="46" spans="1:48">
      <c r="A46" s="389" t="s">
        <v>213</v>
      </c>
      <c r="B46" s="568" t="s">
        <v>299</v>
      </c>
      <c r="C46" s="569"/>
      <c r="D46" s="391"/>
      <c r="E46" s="397"/>
      <c r="F46" s="409"/>
      <c r="G46" s="69"/>
    </row>
    <row r="47" spans="1:48" ht="45">
      <c r="A47" s="391">
        <v>36</v>
      </c>
      <c r="B47" s="391" t="s">
        <v>281</v>
      </c>
      <c r="C47" s="395" t="s">
        <v>1211</v>
      </c>
      <c r="D47" s="391" t="s">
        <v>135</v>
      </c>
      <c r="E47" s="394">
        <v>124</v>
      </c>
      <c r="F47" s="409"/>
      <c r="G47" s="69">
        <f t="shared" si="0"/>
        <v>0</v>
      </c>
    </row>
    <row r="48" spans="1:48" ht="45">
      <c r="A48" s="391">
        <v>37</v>
      </c>
      <c r="B48" s="391" t="s">
        <v>281</v>
      </c>
      <c r="C48" s="395" t="s">
        <v>1212</v>
      </c>
      <c r="D48" s="391" t="s">
        <v>135</v>
      </c>
      <c r="E48" s="394">
        <v>17</v>
      </c>
      <c r="F48" s="409"/>
      <c r="G48" s="69">
        <f t="shared" si="0"/>
        <v>0</v>
      </c>
    </row>
    <row r="49" spans="1:7">
      <c r="A49" s="391">
        <v>38</v>
      </c>
      <c r="B49" s="391" t="s">
        <v>281</v>
      </c>
      <c r="C49" s="395" t="s">
        <v>1213</v>
      </c>
      <c r="D49" s="391" t="s">
        <v>135</v>
      </c>
      <c r="E49" s="394">
        <v>2</v>
      </c>
      <c r="F49" s="409"/>
      <c r="G49" s="69">
        <f t="shared" si="0"/>
        <v>0</v>
      </c>
    </row>
    <row r="50" spans="1:7" ht="30">
      <c r="A50" s="391">
        <v>39</v>
      </c>
      <c r="B50" s="391" t="s">
        <v>281</v>
      </c>
      <c r="C50" s="395" t="s">
        <v>1214</v>
      </c>
      <c r="D50" s="391" t="s">
        <v>135</v>
      </c>
      <c r="E50" s="394">
        <v>14</v>
      </c>
      <c r="F50" s="409"/>
      <c r="G50" s="69">
        <f t="shared" si="0"/>
        <v>0</v>
      </c>
    </row>
    <row r="51" spans="1:7">
      <c r="A51" s="391">
        <v>40</v>
      </c>
      <c r="B51" s="391" t="s">
        <v>1215</v>
      </c>
      <c r="C51" s="395" t="s">
        <v>1216</v>
      </c>
      <c r="D51" s="391" t="s">
        <v>11</v>
      </c>
      <c r="E51" s="394">
        <v>49</v>
      </c>
      <c r="F51" s="409"/>
      <c r="G51" s="69">
        <f t="shared" si="0"/>
        <v>0</v>
      </c>
    </row>
    <row r="52" spans="1:7" ht="30">
      <c r="A52" s="391">
        <v>41</v>
      </c>
      <c r="B52" s="391" t="s">
        <v>281</v>
      </c>
      <c r="C52" s="395" t="s">
        <v>1217</v>
      </c>
      <c r="D52" s="391" t="s">
        <v>135</v>
      </c>
      <c r="E52" s="394">
        <v>51</v>
      </c>
      <c r="F52" s="409"/>
      <c r="G52" s="69">
        <f t="shared" si="0"/>
        <v>0</v>
      </c>
    </row>
    <row r="53" spans="1:7">
      <c r="A53" s="276"/>
      <c r="B53" s="277"/>
      <c r="C53" s="277" t="s">
        <v>1347</v>
      </c>
      <c r="D53" s="276"/>
      <c r="E53" s="278"/>
      <c r="F53" s="276"/>
      <c r="G53" s="278">
        <f>SUM(G8:G52)</f>
        <v>0</v>
      </c>
    </row>
    <row r="54" spans="1:7">
      <c r="A54" s="90"/>
      <c r="B54" s="91"/>
      <c r="C54" s="92" t="s">
        <v>1274</v>
      </c>
      <c r="D54" s="90"/>
      <c r="E54" s="93"/>
      <c r="F54" s="90"/>
      <c r="G54" s="296">
        <f>G53</f>
        <v>0</v>
      </c>
    </row>
  </sheetData>
  <mergeCells count="8">
    <mergeCell ref="B41:C41"/>
    <mergeCell ref="B46:C46"/>
    <mergeCell ref="A2:E2"/>
    <mergeCell ref="A1:E1"/>
    <mergeCell ref="B6:C6"/>
    <mergeCell ref="B7:C7"/>
    <mergeCell ref="B22:C22"/>
    <mergeCell ref="B34:C34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Footer>Strona &amp;P z &amp;N</oddFooter>
  </headerFooter>
  <rowBreaks count="1" manualBreakCount="1">
    <brk id="40" max="6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14"/>
  <sheetViews>
    <sheetView view="pageBreakPreview" zoomScale="115" zoomScaleNormal="100" zoomScaleSheetLayoutView="115" workbookViewId="0">
      <selection activeCell="A4" sqref="A4:G14"/>
    </sheetView>
  </sheetViews>
  <sheetFormatPr defaultColWidth="3.5" defaultRowHeight="12.75"/>
  <cols>
    <col min="1" max="1" width="3.5" style="30"/>
    <col min="2" max="2" width="11.75" style="26" customWidth="1"/>
    <col min="3" max="3" width="60.625" style="31" customWidth="1"/>
    <col min="4" max="4" width="9.625" style="30" customWidth="1"/>
    <col min="5" max="5" width="9.625" style="32" customWidth="1"/>
    <col min="6" max="6" width="7.5" style="26" customWidth="1"/>
    <col min="7" max="7" width="9.5" style="26" customWidth="1"/>
    <col min="8" max="16384" width="3.5" style="26"/>
  </cols>
  <sheetData>
    <row r="1" spans="1:7" s="27" customFormat="1" ht="15.75">
      <c r="A1" s="511" t="s">
        <v>1349</v>
      </c>
      <c r="B1" s="511"/>
      <c r="C1" s="511"/>
      <c r="D1" s="511"/>
      <c r="E1" s="511"/>
    </row>
    <row r="2" spans="1:7" ht="15">
      <c r="A2" s="576" t="s">
        <v>1229</v>
      </c>
      <c r="B2" s="576"/>
      <c r="C2" s="576"/>
      <c r="D2" s="576"/>
      <c r="E2" s="576"/>
    </row>
    <row r="3" spans="1:7" ht="15">
      <c r="A3" s="411"/>
      <c r="B3" s="412"/>
      <c r="C3" s="413"/>
      <c r="D3" s="414"/>
      <c r="E3" s="415"/>
    </row>
    <row r="4" spans="1:7" s="28" customFormat="1" ht="30">
      <c r="A4" s="416" t="s">
        <v>12</v>
      </c>
      <c r="B4" s="423" t="s">
        <v>13</v>
      </c>
      <c r="C4" s="416" t="s">
        <v>14</v>
      </c>
      <c r="D4" s="65" t="s">
        <v>15</v>
      </c>
      <c r="E4" s="65" t="s">
        <v>0</v>
      </c>
      <c r="F4" s="65" t="s">
        <v>1232</v>
      </c>
      <c r="G4" s="65" t="s">
        <v>1233</v>
      </c>
    </row>
    <row r="5" spans="1:7" s="28" customFormat="1" ht="15">
      <c r="A5" s="416">
        <v>1</v>
      </c>
      <c r="B5" s="416">
        <v>2</v>
      </c>
      <c r="C5" s="416">
        <v>3</v>
      </c>
      <c r="D5" s="249">
        <v>4</v>
      </c>
      <c r="E5" s="249">
        <v>5</v>
      </c>
      <c r="F5" s="65">
        <v>6</v>
      </c>
      <c r="G5" s="65">
        <v>7</v>
      </c>
    </row>
    <row r="6" spans="1:7" s="28" customFormat="1" ht="15" customHeight="1">
      <c r="A6" s="485" t="s">
        <v>16</v>
      </c>
      <c r="B6" s="573" t="s">
        <v>300</v>
      </c>
      <c r="C6" s="573"/>
      <c r="D6" s="484"/>
      <c r="E6" s="484"/>
      <c r="F6" s="484"/>
      <c r="G6" s="484"/>
    </row>
    <row r="7" spans="1:7" s="29" customFormat="1" ht="14.25" customHeight="1">
      <c r="A7" s="417" t="s">
        <v>1</v>
      </c>
      <c r="B7" s="574" t="s">
        <v>301</v>
      </c>
      <c r="C7" s="575"/>
      <c r="D7" s="418"/>
      <c r="E7" s="418"/>
      <c r="F7" s="418"/>
      <c r="G7" s="418"/>
    </row>
    <row r="8" spans="1:7" s="29" customFormat="1" ht="30">
      <c r="A8" s="419">
        <v>1</v>
      </c>
      <c r="B8" s="420" t="s">
        <v>302</v>
      </c>
      <c r="C8" s="421" t="s">
        <v>989</v>
      </c>
      <c r="D8" s="419" t="s">
        <v>5</v>
      </c>
      <c r="E8" s="422">
        <v>267</v>
      </c>
      <c r="F8" s="419"/>
      <c r="G8" s="69">
        <f t="shared" ref="G8:G12" si="0">ROUND(E8*F8,2)</f>
        <v>0</v>
      </c>
    </row>
    <row r="9" spans="1:7" s="29" customFormat="1" ht="15">
      <c r="A9" s="419">
        <v>2</v>
      </c>
      <c r="B9" s="420" t="s">
        <v>302</v>
      </c>
      <c r="C9" s="421" t="s">
        <v>990</v>
      </c>
      <c r="D9" s="419" t="s">
        <v>11</v>
      </c>
      <c r="E9" s="422">
        <v>20</v>
      </c>
      <c r="F9" s="419"/>
      <c r="G9" s="69">
        <f t="shared" si="0"/>
        <v>0</v>
      </c>
    </row>
    <row r="10" spans="1:7" s="29" customFormat="1" ht="45">
      <c r="A10" s="419">
        <v>3</v>
      </c>
      <c r="B10" s="420" t="s">
        <v>302</v>
      </c>
      <c r="C10" s="421" t="s">
        <v>991</v>
      </c>
      <c r="D10" s="419" t="s">
        <v>3</v>
      </c>
      <c r="E10" s="422">
        <v>1</v>
      </c>
      <c r="F10" s="419"/>
      <c r="G10" s="69">
        <f t="shared" si="0"/>
        <v>0</v>
      </c>
    </row>
    <row r="11" spans="1:7" ht="15">
      <c r="A11" s="419">
        <v>9</v>
      </c>
      <c r="B11" s="420" t="s">
        <v>992</v>
      </c>
      <c r="C11" s="421" t="s">
        <v>303</v>
      </c>
      <c r="D11" s="419" t="s">
        <v>11</v>
      </c>
      <c r="E11" s="422">
        <v>217</v>
      </c>
      <c r="F11" s="419"/>
      <c r="G11" s="69">
        <f t="shared" si="0"/>
        <v>0</v>
      </c>
    </row>
    <row r="12" spans="1:7" ht="15">
      <c r="A12" s="419">
        <v>10</v>
      </c>
      <c r="B12" s="420" t="s">
        <v>992</v>
      </c>
      <c r="C12" s="421" t="s">
        <v>304</v>
      </c>
      <c r="D12" s="419" t="s">
        <v>8</v>
      </c>
      <c r="E12" s="422">
        <v>48</v>
      </c>
      <c r="F12" s="419"/>
      <c r="G12" s="69">
        <f t="shared" si="0"/>
        <v>0</v>
      </c>
    </row>
    <row r="13" spans="1:7" ht="30">
      <c r="A13" s="276"/>
      <c r="B13" s="277"/>
      <c r="C13" s="277" t="s">
        <v>1348</v>
      </c>
      <c r="D13" s="276"/>
      <c r="E13" s="278"/>
      <c r="F13" s="276"/>
      <c r="G13" s="278">
        <f>SUM(G8:G12)</f>
        <v>0</v>
      </c>
    </row>
    <row r="14" spans="1:7" ht="15">
      <c r="A14" s="90"/>
      <c r="B14" s="91"/>
      <c r="C14" s="92" t="s">
        <v>1274</v>
      </c>
      <c r="D14" s="90"/>
      <c r="E14" s="93"/>
      <c r="F14" s="90"/>
      <c r="G14" s="296">
        <f>G13</f>
        <v>0</v>
      </c>
    </row>
  </sheetData>
  <mergeCells count="4">
    <mergeCell ref="B6:C6"/>
    <mergeCell ref="B7:C7"/>
    <mergeCell ref="A2:E2"/>
    <mergeCell ref="A1:E1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>
    <oddFooter>Strona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36"/>
  <sheetViews>
    <sheetView view="pageBreakPreview" zoomScaleNormal="100" zoomScaleSheetLayoutView="100" workbookViewId="0">
      <selection activeCell="A5" sqref="A5:G36"/>
    </sheetView>
  </sheetViews>
  <sheetFormatPr defaultColWidth="3.5" defaultRowHeight="15"/>
  <cols>
    <col min="1" max="1" width="3.5" style="431"/>
    <col min="2" max="2" width="9.125" style="432" customWidth="1"/>
    <col min="3" max="3" width="60.625" style="433" customWidth="1"/>
    <col min="4" max="4" width="9.625" style="431" customWidth="1"/>
    <col min="5" max="5" width="9.625" style="434" customWidth="1"/>
    <col min="6" max="6" width="8" style="26" customWidth="1"/>
    <col min="7" max="7" width="14.25" style="26" customWidth="1"/>
    <col min="8" max="16384" width="3.5" style="26"/>
  </cols>
  <sheetData>
    <row r="1" spans="1:7" s="27" customFormat="1" ht="15.75">
      <c r="A1" s="424"/>
      <c r="B1" s="424"/>
      <c r="C1" s="425"/>
      <c r="D1" s="424"/>
      <c r="E1" s="426"/>
    </row>
    <row r="2" spans="1:7" s="27" customFormat="1" ht="15.75">
      <c r="A2" s="511" t="s">
        <v>1350</v>
      </c>
      <c r="B2" s="511"/>
      <c r="C2" s="511"/>
      <c r="D2" s="511"/>
      <c r="E2" s="511"/>
    </row>
    <row r="3" spans="1:7" s="54" customFormat="1" ht="15.75">
      <c r="A3" s="576" t="s">
        <v>1228</v>
      </c>
      <c r="B3" s="576"/>
      <c r="C3" s="576"/>
      <c r="D3" s="576"/>
      <c r="E3" s="576"/>
    </row>
    <row r="4" spans="1:7">
      <c r="A4" s="411"/>
      <c r="B4" s="412"/>
      <c r="C4" s="413"/>
      <c r="D4" s="414"/>
      <c r="E4" s="415"/>
    </row>
    <row r="5" spans="1:7" s="28" customFormat="1" ht="12.75" customHeight="1">
      <c r="A5" s="416" t="s">
        <v>12</v>
      </c>
      <c r="B5" s="423" t="s">
        <v>13</v>
      </c>
      <c r="C5" s="416" t="s">
        <v>14</v>
      </c>
      <c r="D5" s="65" t="s">
        <v>15</v>
      </c>
      <c r="E5" s="65" t="s">
        <v>0</v>
      </c>
      <c r="F5" s="65" t="s">
        <v>1232</v>
      </c>
      <c r="G5" s="65" t="s">
        <v>1233</v>
      </c>
    </row>
    <row r="6" spans="1:7" s="28" customFormat="1">
      <c r="A6" s="416">
        <v>1</v>
      </c>
      <c r="B6" s="416">
        <v>2</v>
      </c>
      <c r="C6" s="416">
        <v>3</v>
      </c>
      <c r="D6" s="249">
        <v>4</v>
      </c>
      <c r="E6" s="249">
        <v>5</v>
      </c>
      <c r="F6" s="65">
        <v>6</v>
      </c>
      <c r="G6" s="65">
        <v>7</v>
      </c>
    </row>
    <row r="7" spans="1:7">
      <c r="A7" s="481" t="s">
        <v>124</v>
      </c>
      <c r="B7" s="482"/>
      <c r="C7" s="483" t="s">
        <v>305</v>
      </c>
      <c r="D7" s="484"/>
      <c r="E7" s="484"/>
      <c r="F7" s="484"/>
      <c r="G7" s="484"/>
    </row>
    <row r="8" spans="1:7" s="29" customFormat="1" ht="30">
      <c r="A8" s="419">
        <v>1</v>
      </c>
      <c r="B8" s="420" t="s">
        <v>306</v>
      </c>
      <c r="C8" s="421" t="s">
        <v>307</v>
      </c>
      <c r="D8" s="419" t="s">
        <v>3</v>
      </c>
      <c r="E8" s="422">
        <v>8</v>
      </c>
      <c r="F8" s="419"/>
      <c r="G8" s="69">
        <f>ROUND(E8*F8,2)</f>
        <v>0</v>
      </c>
    </row>
    <row r="9" spans="1:7" ht="75">
      <c r="A9" s="419">
        <f>A8+1</f>
        <v>2</v>
      </c>
      <c r="B9" s="420" t="s">
        <v>306</v>
      </c>
      <c r="C9" s="421" t="s">
        <v>993</v>
      </c>
      <c r="D9" s="419" t="s">
        <v>3</v>
      </c>
      <c r="E9" s="422">
        <v>11</v>
      </c>
      <c r="F9" s="419"/>
      <c r="G9" s="69">
        <f t="shared" ref="G9:G34" si="0">ROUND(E9*F9,2)</f>
        <v>0</v>
      </c>
    </row>
    <row r="10" spans="1:7" ht="45">
      <c r="A10" s="419">
        <f t="shared" ref="A10:A30" si="1">A9+1</f>
        <v>3</v>
      </c>
      <c r="B10" s="420" t="s">
        <v>306</v>
      </c>
      <c r="C10" s="421" t="s">
        <v>994</v>
      </c>
      <c r="D10" s="419" t="s">
        <v>3</v>
      </c>
      <c r="E10" s="422">
        <v>12</v>
      </c>
      <c r="F10" s="419"/>
      <c r="G10" s="69">
        <f t="shared" si="0"/>
        <v>0</v>
      </c>
    </row>
    <row r="11" spans="1:7" s="29" customFormat="1" ht="30">
      <c r="A11" s="419">
        <f t="shared" si="1"/>
        <v>4</v>
      </c>
      <c r="B11" s="420" t="s">
        <v>306</v>
      </c>
      <c r="C11" s="421" t="s">
        <v>995</v>
      </c>
      <c r="D11" s="419" t="s">
        <v>3</v>
      </c>
      <c r="E11" s="422">
        <v>225</v>
      </c>
      <c r="F11" s="419"/>
      <c r="G11" s="69">
        <f t="shared" si="0"/>
        <v>0</v>
      </c>
    </row>
    <row r="12" spans="1:7" ht="30">
      <c r="A12" s="419">
        <f t="shared" si="1"/>
        <v>5</v>
      </c>
      <c r="B12" s="420" t="s">
        <v>306</v>
      </c>
      <c r="C12" s="421" t="s">
        <v>996</v>
      </c>
      <c r="D12" s="419" t="s">
        <v>3</v>
      </c>
      <c r="E12" s="422">
        <v>1075</v>
      </c>
      <c r="F12" s="419"/>
      <c r="G12" s="69">
        <f t="shared" si="0"/>
        <v>0</v>
      </c>
    </row>
    <row r="13" spans="1:7" ht="30">
      <c r="A13" s="419">
        <f t="shared" si="1"/>
        <v>6</v>
      </c>
      <c r="B13" s="420" t="s">
        <v>306</v>
      </c>
      <c r="C13" s="421" t="s">
        <v>997</v>
      </c>
      <c r="D13" s="419" t="s">
        <v>3</v>
      </c>
      <c r="E13" s="422">
        <v>1490</v>
      </c>
      <c r="F13" s="419"/>
      <c r="G13" s="69">
        <f t="shared" si="0"/>
        <v>0</v>
      </c>
    </row>
    <row r="14" spans="1:7" ht="30">
      <c r="A14" s="419">
        <f t="shared" si="1"/>
        <v>7</v>
      </c>
      <c r="B14" s="420" t="s">
        <v>306</v>
      </c>
      <c r="C14" s="421" t="s">
        <v>998</v>
      </c>
      <c r="D14" s="419" t="s">
        <v>3</v>
      </c>
      <c r="E14" s="422">
        <v>1052</v>
      </c>
      <c r="F14" s="419"/>
      <c r="G14" s="69">
        <f t="shared" si="0"/>
        <v>0</v>
      </c>
    </row>
    <row r="15" spans="1:7" ht="30">
      <c r="A15" s="419">
        <f t="shared" si="1"/>
        <v>8</v>
      </c>
      <c r="B15" s="420" t="s">
        <v>306</v>
      </c>
      <c r="C15" s="421" t="s">
        <v>999</v>
      </c>
      <c r="D15" s="419" t="s">
        <v>3</v>
      </c>
      <c r="E15" s="422">
        <v>263</v>
      </c>
      <c r="F15" s="419"/>
      <c r="G15" s="69">
        <f t="shared" si="0"/>
        <v>0</v>
      </c>
    </row>
    <row r="16" spans="1:7">
      <c r="A16" s="419">
        <f t="shared" si="1"/>
        <v>9</v>
      </c>
      <c r="B16" s="420" t="s">
        <v>306</v>
      </c>
      <c r="C16" s="421" t="s">
        <v>308</v>
      </c>
      <c r="D16" s="419" t="s">
        <v>3</v>
      </c>
      <c r="E16" s="422">
        <v>263</v>
      </c>
      <c r="F16" s="419"/>
      <c r="G16" s="69">
        <f t="shared" si="0"/>
        <v>0</v>
      </c>
    </row>
    <row r="17" spans="1:7" ht="30">
      <c r="A17" s="419">
        <f t="shared" si="1"/>
        <v>10</v>
      </c>
      <c r="B17" s="420" t="s">
        <v>306</v>
      </c>
      <c r="C17" s="421" t="s">
        <v>1000</v>
      </c>
      <c r="D17" s="419" t="s">
        <v>3</v>
      </c>
      <c r="E17" s="422">
        <v>168</v>
      </c>
      <c r="F17" s="419"/>
      <c r="G17" s="69">
        <f t="shared" si="0"/>
        <v>0</v>
      </c>
    </row>
    <row r="18" spans="1:7" ht="30">
      <c r="A18" s="419">
        <f t="shared" si="1"/>
        <v>11</v>
      </c>
      <c r="B18" s="420" t="s">
        <v>306</v>
      </c>
      <c r="C18" s="421" t="s">
        <v>1001</v>
      </c>
      <c r="D18" s="419" t="s">
        <v>3</v>
      </c>
      <c r="E18" s="422">
        <v>44</v>
      </c>
      <c r="F18" s="419"/>
      <c r="G18" s="69">
        <f t="shared" si="0"/>
        <v>0</v>
      </c>
    </row>
    <row r="19" spans="1:7" ht="45">
      <c r="A19" s="419">
        <f t="shared" si="1"/>
        <v>12</v>
      </c>
      <c r="B19" s="420" t="s">
        <v>306</v>
      </c>
      <c r="C19" s="421" t="s">
        <v>1002</v>
      </c>
      <c r="D19" s="419" t="s">
        <v>3</v>
      </c>
      <c r="E19" s="422">
        <v>40</v>
      </c>
      <c r="F19" s="419"/>
      <c r="G19" s="69">
        <f t="shared" si="0"/>
        <v>0</v>
      </c>
    </row>
    <row r="20" spans="1:7" ht="30">
      <c r="A20" s="419">
        <f t="shared" si="1"/>
        <v>13</v>
      </c>
      <c r="B20" s="420" t="s">
        <v>306</v>
      </c>
      <c r="C20" s="421" t="s">
        <v>1003</v>
      </c>
      <c r="D20" s="419" t="s">
        <v>5</v>
      </c>
      <c r="E20" s="422">
        <f>45+230+263</f>
        <v>538</v>
      </c>
      <c r="F20" s="419"/>
      <c r="G20" s="69">
        <f t="shared" si="0"/>
        <v>0</v>
      </c>
    </row>
    <row r="21" spans="1:7" ht="30">
      <c r="A21" s="419">
        <f t="shared" si="1"/>
        <v>14</v>
      </c>
      <c r="B21" s="420" t="s">
        <v>306</v>
      </c>
      <c r="C21" s="421" t="s">
        <v>1004</v>
      </c>
      <c r="D21" s="419" t="s">
        <v>9</v>
      </c>
      <c r="E21" s="422">
        <f>(538+542)*0.2</f>
        <v>216</v>
      </c>
      <c r="F21" s="419"/>
      <c r="G21" s="69">
        <f t="shared" si="0"/>
        <v>0</v>
      </c>
    </row>
    <row r="22" spans="1:7" ht="30">
      <c r="A22" s="419">
        <f t="shared" si="1"/>
        <v>15</v>
      </c>
      <c r="B22" s="420" t="s">
        <v>306</v>
      </c>
      <c r="C22" s="421" t="s">
        <v>309</v>
      </c>
      <c r="D22" s="419" t="s">
        <v>5</v>
      </c>
      <c r="E22" s="422">
        <v>530</v>
      </c>
      <c r="F22" s="419"/>
      <c r="G22" s="69">
        <f t="shared" si="0"/>
        <v>0</v>
      </c>
    </row>
    <row r="23" spans="1:7" ht="60">
      <c r="A23" s="419">
        <f t="shared" si="1"/>
        <v>16</v>
      </c>
      <c r="B23" s="420" t="s">
        <v>306</v>
      </c>
      <c r="C23" s="421" t="s">
        <v>310</v>
      </c>
      <c r="D23" s="419" t="s">
        <v>5</v>
      </c>
      <c r="E23" s="422">
        <v>101</v>
      </c>
      <c r="F23" s="419"/>
      <c r="G23" s="69">
        <f t="shared" si="0"/>
        <v>0</v>
      </c>
    </row>
    <row r="24" spans="1:7">
      <c r="A24" s="419">
        <f t="shared" si="1"/>
        <v>17</v>
      </c>
      <c r="B24" s="420" t="s">
        <v>306</v>
      </c>
      <c r="C24" s="421" t="s">
        <v>311</v>
      </c>
      <c r="D24" s="419" t="s">
        <v>5</v>
      </c>
      <c r="E24" s="422">
        <v>160</v>
      </c>
      <c r="F24" s="419"/>
      <c r="G24" s="69">
        <f t="shared" si="0"/>
        <v>0</v>
      </c>
    </row>
    <row r="25" spans="1:7" ht="45">
      <c r="A25" s="419">
        <f t="shared" si="1"/>
        <v>18</v>
      </c>
      <c r="B25" s="420" t="s">
        <v>306</v>
      </c>
      <c r="C25" s="421" t="s">
        <v>1005</v>
      </c>
      <c r="D25" s="419" t="s">
        <v>5</v>
      </c>
      <c r="E25" s="422">
        <f>E20*1.1</f>
        <v>591.80000000000007</v>
      </c>
      <c r="F25" s="419"/>
      <c r="G25" s="69">
        <f t="shared" si="0"/>
        <v>0</v>
      </c>
    </row>
    <row r="26" spans="1:7" ht="30">
      <c r="A26" s="419">
        <f t="shared" si="1"/>
        <v>19</v>
      </c>
      <c r="B26" s="420" t="s">
        <v>306</v>
      </c>
      <c r="C26" s="421" t="s">
        <v>1006</v>
      </c>
      <c r="D26" s="419" t="s">
        <v>11</v>
      </c>
      <c r="E26" s="422">
        <v>21</v>
      </c>
      <c r="F26" s="419"/>
      <c r="G26" s="69">
        <f t="shared" si="0"/>
        <v>0</v>
      </c>
    </row>
    <row r="27" spans="1:7" ht="30">
      <c r="A27" s="419">
        <f t="shared" si="1"/>
        <v>20</v>
      </c>
      <c r="B27" s="420" t="s">
        <v>306</v>
      </c>
      <c r="C27" s="421" t="s">
        <v>1007</v>
      </c>
      <c r="D27" s="419" t="s">
        <v>11</v>
      </c>
      <c r="E27" s="422">
        <v>19</v>
      </c>
      <c r="F27" s="419"/>
      <c r="G27" s="69">
        <f t="shared" si="0"/>
        <v>0</v>
      </c>
    </row>
    <row r="28" spans="1:7" ht="30">
      <c r="A28" s="419">
        <f t="shared" si="1"/>
        <v>21</v>
      </c>
      <c r="B28" s="420" t="s">
        <v>306</v>
      </c>
      <c r="C28" s="421" t="s">
        <v>1008</v>
      </c>
      <c r="D28" s="419" t="s">
        <v>5</v>
      </c>
      <c r="E28" s="422">
        <f>E22+E24</f>
        <v>690</v>
      </c>
      <c r="F28" s="419"/>
      <c r="G28" s="69">
        <f t="shared" si="0"/>
        <v>0</v>
      </c>
    </row>
    <row r="29" spans="1:7">
      <c r="A29" s="419">
        <f t="shared" si="1"/>
        <v>22</v>
      </c>
      <c r="B29" s="420" t="s">
        <v>306</v>
      </c>
      <c r="C29" s="421" t="s">
        <v>312</v>
      </c>
      <c r="D29" s="419" t="s">
        <v>3</v>
      </c>
      <c r="E29" s="422">
        <f>E8+E9</f>
        <v>19</v>
      </c>
      <c r="F29" s="419"/>
      <c r="G29" s="69">
        <f t="shared" si="0"/>
        <v>0</v>
      </c>
    </row>
    <row r="30" spans="1:7" ht="30">
      <c r="A30" s="419">
        <f t="shared" si="1"/>
        <v>23</v>
      </c>
      <c r="B30" s="420" t="s">
        <v>306</v>
      </c>
      <c r="C30" s="421" t="s">
        <v>313</v>
      </c>
      <c r="D30" s="419" t="s">
        <v>5</v>
      </c>
      <c r="E30" s="427">
        <f>E25+E23</f>
        <v>692.80000000000007</v>
      </c>
      <c r="F30" s="419"/>
      <c r="G30" s="69">
        <f t="shared" si="0"/>
        <v>0</v>
      </c>
    </row>
    <row r="31" spans="1:7" ht="105">
      <c r="A31" s="419">
        <f>A30+1</f>
        <v>24</v>
      </c>
      <c r="B31" s="420" t="s">
        <v>306</v>
      </c>
      <c r="C31" s="421" t="s">
        <v>1009</v>
      </c>
      <c r="D31" s="419" t="s">
        <v>5</v>
      </c>
      <c r="E31" s="422">
        <v>232.5</v>
      </c>
      <c r="F31" s="419"/>
      <c r="G31" s="69">
        <f t="shared" si="0"/>
        <v>0</v>
      </c>
    </row>
    <row r="32" spans="1:7">
      <c r="A32" s="419">
        <v>25</v>
      </c>
      <c r="B32" s="420" t="s">
        <v>306</v>
      </c>
      <c r="C32" s="421" t="s">
        <v>1010</v>
      </c>
      <c r="D32" s="419" t="s">
        <v>11</v>
      </c>
      <c r="E32" s="422">
        <v>12</v>
      </c>
      <c r="F32" s="419"/>
      <c r="G32" s="69">
        <f t="shared" si="0"/>
        <v>0</v>
      </c>
    </row>
    <row r="33" spans="1:7" ht="30">
      <c r="A33" s="419">
        <v>26</v>
      </c>
      <c r="B33" s="420" t="s">
        <v>306</v>
      </c>
      <c r="C33" s="421" t="s">
        <v>1011</v>
      </c>
      <c r="D33" s="419" t="s">
        <v>3</v>
      </c>
      <c r="E33" s="422">
        <v>8</v>
      </c>
      <c r="F33" s="419"/>
      <c r="G33" s="69">
        <f t="shared" si="0"/>
        <v>0</v>
      </c>
    </row>
    <row r="34" spans="1:7" ht="30">
      <c r="A34" s="419">
        <v>27</v>
      </c>
      <c r="B34" s="420" t="s">
        <v>306</v>
      </c>
      <c r="C34" s="428" t="s">
        <v>1352</v>
      </c>
      <c r="D34" s="429" t="s">
        <v>8</v>
      </c>
      <c r="E34" s="430">
        <v>34.5</v>
      </c>
      <c r="F34" s="429"/>
      <c r="G34" s="69">
        <f t="shared" si="0"/>
        <v>0</v>
      </c>
    </row>
    <row r="35" spans="1:7">
      <c r="A35" s="276"/>
      <c r="B35" s="277"/>
      <c r="C35" s="277" t="s">
        <v>1351</v>
      </c>
      <c r="D35" s="276"/>
      <c r="E35" s="278"/>
      <c r="F35" s="276"/>
      <c r="G35" s="278">
        <f>SUM(G8:G34)</f>
        <v>0</v>
      </c>
    </row>
    <row r="36" spans="1:7">
      <c r="A36" s="90"/>
      <c r="B36" s="91"/>
      <c r="C36" s="92" t="s">
        <v>1274</v>
      </c>
      <c r="D36" s="90"/>
      <c r="E36" s="93"/>
      <c r="F36" s="90"/>
      <c r="G36" s="296">
        <f>G35</f>
        <v>0</v>
      </c>
    </row>
  </sheetData>
  <mergeCells count="2">
    <mergeCell ref="A3:E3"/>
    <mergeCell ref="A2:E2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Footer>Strona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K70"/>
  <sheetViews>
    <sheetView view="pageBreakPreview" zoomScale="130" zoomScaleNormal="100" zoomScaleSheetLayoutView="130" workbookViewId="0">
      <selection activeCell="A5" sqref="A5:G70"/>
    </sheetView>
  </sheetViews>
  <sheetFormatPr defaultColWidth="3.5" defaultRowHeight="15"/>
  <cols>
    <col min="1" max="1" width="3.5" style="57"/>
    <col min="2" max="2" width="12.125" style="58" customWidth="1"/>
    <col min="3" max="3" width="60.625" style="59" customWidth="1"/>
    <col min="4" max="4" width="9.625" style="57" customWidth="1"/>
    <col min="5" max="5" width="9.625" style="60" customWidth="1"/>
    <col min="6" max="6" width="9.625" style="57" customWidth="1"/>
    <col min="7" max="7" width="9.625" style="60" customWidth="1"/>
    <col min="8" max="8" width="8.75" style="1" bestFit="1" customWidth="1"/>
    <col min="9" max="9" width="3.5" style="1"/>
    <col min="10" max="10" width="6.125" style="1" bestFit="1" customWidth="1"/>
    <col min="11" max="11" width="6.125" style="1" customWidth="1"/>
    <col min="12" max="16384" width="3.5" style="1"/>
  </cols>
  <sheetData>
    <row r="1" spans="1:7" s="2" customFormat="1" ht="15.75">
      <c r="A1" s="104"/>
      <c r="B1" s="104"/>
      <c r="C1" s="105"/>
      <c r="D1" s="104"/>
      <c r="E1" s="106"/>
      <c r="F1" s="104"/>
      <c r="G1" s="106"/>
    </row>
    <row r="2" spans="1:7" s="2" customFormat="1" ht="15.75">
      <c r="A2" s="511" t="s">
        <v>1353</v>
      </c>
      <c r="B2" s="511"/>
      <c r="C2" s="511"/>
      <c r="D2" s="511"/>
      <c r="E2" s="511"/>
    </row>
    <row r="3" spans="1:7" s="51" customFormat="1" ht="15.75">
      <c r="A3" s="510" t="s">
        <v>1181</v>
      </c>
      <c r="B3" s="510"/>
      <c r="C3" s="510"/>
      <c r="D3" s="510"/>
      <c r="E3" s="510"/>
    </row>
    <row r="4" spans="1:7">
      <c r="A4" s="56"/>
      <c r="B4" s="61"/>
      <c r="C4" s="62"/>
      <c r="D4" s="63"/>
      <c r="E4" s="64"/>
      <c r="F4" s="63"/>
      <c r="G4" s="64"/>
    </row>
    <row r="5" spans="1:7" s="3" customFormat="1" ht="15" customHeight="1">
      <c r="A5" s="65" t="s">
        <v>12</v>
      </c>
      <c r="B5" s="77" t="s">
        <v>13</v>
      </c>
      <c r="C5" s="65" t="s">
        <v>14</v>
      </c>
      <c r="D5" s="65" t="s">
        <v>15</v>
      </c>
      <c r="E5" s="65" t="s">
        <v>0</v>
      </c>
      <c r="F5" s="65" t="s">
        <v>1232</v>
      </c>
      <c r="G5" s="65" t="s">
        <v>1233</v>
      </c>
    </row>
    <row r="6" spans="1:7" s="3" customFormat="1">
      <c r="A6" s="65">
        <v>1</v>
      </c>
      <c r="B6" s="65">
        <v>2</v>
      </c>
      <c r="C6" s="65">
        <v>3</v>
      </c>
      <c r="D6" s="249">
        <v>4</v>
      </c>
      <c r="E6" s="249">
        <v>5</v>
      </c>
      <c r="F6" s="65">
        <v>6</v>
      </c>
      <c r="G6" s="65">
        <v>7</v>
      </c>
    </row>
    <row r="7" spans="1:7" s="4" customFormat="1" ht="14.25" customHeight="1">
      <c r="A7" s="441" t="s">
        <v>1</v>
      </c>
      <c r="B7" s="579" t="s">
        <v>17</v>
      </c>
      <c r="C7" s="580"/>
      <c r="D7" s="441"/>
      <c r="E7" s="442"/>
      <c r="F7" s="441"/>
      <c r="G7" s="442"/>
    </row>
    <row r="8" spans="1:7" s="4" customFormat="1" ht="14.25" customHeight="1">
      <c r="A8" s="203"/>
      <c r="B8" s="439"/>
      <c r="C8" s="440" t="s">
        <v>522</v>
      </c>
      <c r="D8" s="203"/>
      <c r="E8" s="204"/>
      <c r="F8" s="203"/>
      <c r="G8" s="69"/>
    </row>
    <row r="9" spans="1:7" s="4" customFormat="1" ht="30">
      <c r="A9" s="203">
        <v>1</v>
      </c>
      <c r="B9" s="205" t="s">
        <v>18</v>
      </c>
      <c r="C9" s="68" t="s">
        <v>547</v>
      </c>
      <c r="D9" s="203" t="s">
        <v>1230</v>
      </c>
      <c r="E9" s="204">
        <f>443+86</f>
        <v>529</v>
      </c>
      <c r="F9" s="203"/>
      <c r="G9" s="69">
        <f t="shared" ref="G9:G68" si="0">ROUND(E9*F9,2)</f>
        <v>0</v>
      </c>
    </row>
    <row r="10" spans="1:7" s="4" customFormat="1" ht="17.25">
      <c r="A10" s="203">
        <f>A9+1</f>
        <v>2</v>
      </c>
      <c r="B10" s="205" t="s">
        <v>18</v>
      </c>
      <c r="C10" s="68" t="s">
        <v>640</v>
      </c>
      <c r="D10" s="203" t="s">
        <v>1230</v>
      </c>
      <c r="E10" s="204">
        <f>E9</f>
        <v>529</v>
      </c>
      <c r="F10" s="203"/>
      <c r="G10" s="69">
        <f t="shared" si="0"/>
        <v>0</v>
      </c>
    </row>
    <row r="11" spans="1:7" s="4" customFormat="1">
      <c r="A11" s="203"/>
      <c r="B11" s="205"/>
      <c r="C11" s="438" t="s">
        <v>561</v>
      </c>
      <c r="D11" s="203"/>
      <c r="E11" s="204"/>
      <c r="F11" s="203"/>
      <c r="G11" s="69"/>
    </row>
    <row r="12" spans="1:7" s="4" customFormat="1" ht="30">
      <c r="A12" s="203">
        <f>A10+1</f>
        <v>3</v>
      </c>
      <c r="B12" s="205" t="s">
        <v>18</v>
      </c>
      <c r="C12" s="68" t="s">
        <v>646</v>
      </c>
      <c r="D12" s="203" t="s">
        <v>1230</v>
      </c>
      <c r="E12" s="204">
        <v>39</v>
      </c>
      <c r="F12" s="203"/>
      <c r="G12" s="69">
        <f t="shared" si="0"/>
        <v>0</v>
      </c>
    </row>
    <row r="13" spans="1:7" s="4" customFormat="1" ht="17.25">
      <c r="A13" s="203">
        <f>A12+1</f>
        <v>4</v>
      </c>
      <c r="B13" s="205" t="s">
        <v>18</v>
      </c>
      <c r="C13" s="68" t="s">
        <v>647</v>
      </c>
      <c r="D13" s="203" t="s">
        <v>1230</v>
      </c>
      <c r="E13" s="204">
        <f>E12</f>
        <v>39</v>
      </c>
      <c r="F13" s="203"/>
      <c r="G13" s="69">
        <f t="shared" si="0"/>
        <v>0</v>
      </c>
    </row>
    <row r="14" spans="1:7" s="4" customFormat="1">
      <c r="A14" s="203"/>
      <c r="B14" s="205"/>
      <c r="C14" s="438" t="s">
        <v>523</v>
      </c>
      <c r="D14" s="203"/>
      <c r="E14" s="204"/>
      <c r="F14" s="203"/>
      <c r="G14" s="69"/>
    </row>
    <row r="15" spans="1:7" s="4" customFormat="1" ht="30">
      <c r="A15" s="203">
        <f>A13+1</f>
        <v>5</v>
      </c>
      <c r="B15" s="205" t="s">
        <v>18</v>
      </c>
      <c r="C15" s="68" t="s">
        <v>1180</v>
      </c>
      <c r="D15" s="203" t="s">
        <v>1230</v>
      </c>
      <c r="E15" s="204">
        <v>4</v>
      </c>
      <c r="F15" s="203"/>
      <c r="G15" s="69">
        <f t="shared" si="0"/>
        <v>0</v>
      </c>
    </row>
    <row r="16" spans="1:7" s="4" customFormat="1" ht="17.25">
      <c r="A16" s="203">
        <f>A15+1</f>
        <v>6</v>
      </c>
      <c r="B16" s="205" t="s">
        <v>18</v>
      </c>
      <c r="C16" s="68" t="s">
        <v>655</v>
      </c>
      <c r="D16" s="203" t="s">
        <v>1230</v>
      </c>
      <c r="E16" s="204">
        <v>4</v>
      </c>
      <c r="F16" s="203"/>
      <c r="G16" s="69">
        <f t="shared" si="0"/>
        <v>0</v>
      </c>
    </row>
    <row r="17" spans="1:11" s="4" customFormat="1" ht="17.25">
      <c r="A17" s="203">
        <f t="shared" ref="A17" si="1">A16+1</f>
        <v>7</v>
      </c>
      <c r="B17" s="205" t="s">
        <v>18</v>
      </c>
      <c r="C17" s="68" t="s">
        <v>656</v>
      </c>
      <c r="D17" s="203" t="s">
        <v>1230</v>
      </c>
      <c r="E17" s="204">
        <v>4</v>
      </c>
      <c r="F17" s="203"/>
      <c r="G17" s="69">
        <f t="shared" si="0"/>
        <v>0</v>
      </c>
    </row>
    <row r="18" spans="1:11" s="4" customFormat="1">
      <c r="A18" s="203"/>
      <c r="B18" s="205"/>
      <c r="C18" s="438" t="s">
        <v>70</v>
      </c>
      <c r="D18" s="203"/>
      <c r="E18" s="204"/>
      <c r="F18" s="203"/>
      <c r="G18" s="69"/>
    </row>
    <row r="19" spans="1:11" s="4" customFormat="1" ht="30">
      <c r="A19" s="203">
        <f>A17+1</f>
        <v>8</v>
      </c>
      <c r="B19" s="205" t="s">
        <v>18</v>
      </c>
      <c r="C19" s="205" t="s">
        <v>564</v>
      </c>
      <c r="D19" s="203" t="s">
        <v>1230</v>
      </c>
      <c r="E19" s="69">
        <v>278</v>
      </c>
      <c r="F19" s="203"/>
      <c r="G19" s="69">
        <f t="shared" si="0"/>
        <v>0</v>
      </c>
    </row>
    <row r="20" spans="1:11" s="4" customFormat="1" ht="45">
      <c r="A20" s="203">
        <f>A19+1</f>
        <v>9</v>
      </c>
      <c r="B20" s="205" t="s">
        <v>18</v>
      </c>
      <c r="C20" s="205" t="s">
        <v>468</v>
      </c>
      <c r="D20" s="203" t="s">
        <v>1230</v>
      </c>
      <c r="E20" s="69">
        <f>3+24</f>
        <v>27</v>
      </c>
      <c r="F20" s="203"/>
      <c r="G20" s="69">
        <f t="shared" si="0"/>
        <v>0</v>
      </c>
    </row>
    <row r="21" spans="1:11" s="4" customFormat="1" ht="30">
      <c r="A21" s="203">
        <f t="shared" ref="A21:A22" si="2">A20+1</f>
        <v>10</v>
      </c>
      <c r="B21" s="205" t="s">
        <v>18</v>
      </c>
      <c r="C21" s="205" t="s">
        <v>563</v>
      </c>
      <c r="D21" s="203" t="s">
        <v>1230</v>
      </c>
      <c r="E21" s="69">
        <v>144</v>
      </c>
      <c r="F21" s="203"/>
      <c r="G21" s="69">
        <f t="shared" si="0"/>
        <v>0</v>
      </c>
    </row>
    <row r="22" spans="1:11" s="4" customFormat="1" ht="17.25">
      <c r="A22" s="203">
        <f t="shared" si="2"/>
        <v>11</v>
      </c>
      <c r="B22" s="205" t="s">
        <v>18</v>
      </c>
      <c r="C22" s="68" t="s">
        <v>656</v>
      </c>
      <c r="D22" s="203" t="s">
        <v>1230</v>
      </c>
      <c r="E22" s="204">
        <f>E19+E20+E21</f>
        <v>449</v>
      </c>
      <c r="F22" s="203"/>
      <c r="G22" s="69">
        <f t="shared" si="0"/>
        <v>0</v>
      </c>
    </row>
    <row r="23" spans="1:11" s="4" customFormat="1">
      <c r="A23" s="203"/>
      <c r="B23" s="205"/>
      <c r="C23" s="438" t="s">
        <v>525</v>
      </c>
      <c r="D23" s="203"/>
      <c r="E23" s="204"/>
      <c r="F23" s="203"/>
      <c r="G23" s="69"/>
    </row>
    <row r="24" spans="1:11" s="4" customFormat="1" ht="30">
      <c r="A24" s="203">
        <f>A22+1</f>
        <v>12</v>
      </c>
      <c r="B24" s="205" t="s">
        <v>18</v>
      </c>
      <c r="C24" s="205" t="s">
        <v>23</v>
      </c>
      <c r="D24" s="203" t="s">
        <v>4</v>
      </c>
      <c r="E24" s="69">
        <v>84</v>
      </c>
      <c r="F24" s="203"/>
      <c r="G24" s="69">
        <f t="shared" si="0"/>
        <v>0</v>
      </c>
    </row>
    <row r="25" spans="1:11" s="4" customFormat="1" ht="30">
      <c r="A25" s="203">
        <f>A24+1</f>
        <v>13</v>
      </c>
      <c r="B25" s="205" t="s">
        <v>18</v>
      </c>
      <c r="C25" s="206" t="s">
        <v>576</v>
      </c>
      <c r="D25" s="203" t="s">
        <v>4</v>
      </c>
      <c r="E25" s="69">
        <v>84</v>
      </c>
      <c r="F25" s="203"/>
      <c r="G25" s="69">
        <f t="shared" si="0"/>
        <v>0</v>
      </c>
    </row>
    <row r="26" spans="1:11" s="4" customFormat="1">
      <c r="A26" s="203"/>
      <c r="B26" s="205"/>
      <c r="C26" s="438" t="s">
        <v>526</v>
      </c>
      <c r="D26" s="203"/>
      <c r="E26" s="204"/>
      <c r="F26" s="203"/>
      <c r="G26" s="69"/>
    </row>
    <row r="27" spans="1:11" s="4" customFormat="1" ht="17.25">
      <c r="A27" s="203">
        <f>A25+1</f>
        <v>14</v>
      </c>
      <c r="B27" s="205" t="s">
        <v>18</v>
      </c>
      <c r="C27" s="206" t="s">
        <v>565</v>
      </c>
      <c r="D27" s="203" t="s">
        <v>1231</v>
      </c>
      <c r="E27" s="69">
        <f>E9*0.1</f>
        <v>52.900000000000006</v>
      </c>
      <c r="F27" s="203"/>
      <c r="G27" s="69">
        <f t="shared" si="0"/>
        <v>0</v>
      </c>
      <c r="H27" s="16"/>
    </row>
    <row r="28" spans="1:11" s="4" customFormat="1" ht="17.25">
      <c r="A28" s="203">
        <f t="shared" ref="A28:A30" si="3">A27+1</f>
        <v>15</v>
      </c>
      <c r="B28" s="205" t="s">
        <v>18</v>
      </c>
      <c r="C28" s="206" t="s">
        <v>566</v>
      </c>
      <c r="D28" s="203" t="s">
        <v>1231</v>
      </c>
      <c r="E28" s="204">
        <f>E10*0.4+E19*0.05+E21*0.08+E24*0.07+E25*0.08</f>
        <v>249.62000000000003</v>
      </c>
      <c r="F28" s="203"/>
      <c r="G28" s="69">
        <f t="shared" si="0"/>
        <v>0</v>
      </c>
      <c r="H28" s="16"/>
    </row>
    <row r="29" spans="1:11" s="4" customFormat="1" ht="17.25">
      <c r="A29" s="203">
        <f t="shared" si="3"/>
        <v>16</v>
      </c>
      <c r="B29" s="205" t="s">
        <v>18</v>
      </c>
      <c r="C29" s="206" t="s">
        <v>567</v>
      </c>
      <c r="D29" s="203" t="s">
        <v>1231</v>
      </c>
      <c r="E29" s="204">
        <f>E13*0.5+E16*0.2</f>
        <v>20.3</v>
      </c>
      <c r="F29" s="203"/>
      <c r="G29" s="69">
        <f t="shared" si="0"/>
        <v>0</v>
      </c>
      <c r="H29" s="16"/>
      <c r="K29" s="16"/>
    </row>
    <row r="30" spans="1:11" s="4" customFormat="1" ht="45">
      <c r="A30" s="203">
        <f t="shared" si="3"/>
        <v>17</v>
      </c>
      <c r="B30" s="205" t="s">
        <v>18</v>
      </c>
      <c r="C30" s="206" t="s">
        <v>568</v>
      </c>
      <c r="D30" s="203" t="s">
        <v>1231</v>
      </c>
      <c r="E30" s="204">
        <f>E12*0.03+E15*0.03+E17*0.15+E19*0.03+E20*0.03+E21*0.03+E22*0.15</f>
        <v>82.71</v>
      </c>
      <c r="F30" s="203"/>
      <c r="G30" s="69">
        <f t="shared" si="0"/>
        <v>0</v>
      </c>
      <c r="H30" s="16"/>
    </row>
    <row r="31" spans="1:11" s="4" customFormat="1">
      <c r="A31" s="276"/>
      <c r="B31" s="277"/>
      <c r="C31" s="277" t="s">
        <v>1240</v>
      </c>
      <c r="D31" s="276"/>
      <c r="E31" s="278"/>
      <c r="F31" s="276"/>
      <c r="G31" s="278">
        <f t="shared" si="0"/>
        <v>0</v>
      </c>
      <c r="H31" s="16"/>
    </row>
    <row r="32" spans="1:11" ht="13.5" customHeight="1">
      <c r="A32" s="441" t="s">
        <v>323</v>
      </c>
      <c r="B32" s="579" t="s">
        <v>28</v>
      </c>
      <c r="C32" s="580"/>
      <c r="D32" s="443"/>
      <c r="E32" s="444"/>
      <c r="F32" s="443"/>
      <c r="G32" s="443"/>
    </row>
    <row r="33" spans="1:8" s="4" customFormat="1">
      <c r="A33" s="203"/>
      <c r="B33" s="577" t="s">
        <v>29</v>
      </c>
      <c r="C33" s="578"/>
      <c r="D33" s="207"/>
      <c r="E33" s="435"/>
      <c r="F33" s="207"/>
      <c r="G33" s="69"/>
    </row>
    <row r="34" spans="1:8" s="4" customFormat="1">
      <c r="A34" s="203"/>
      <c r="B34" s="436"/>
      <c r="C34" s="437" t="s">
        <v>528</v>
      </c>
      <c r="D34" s="203"/>
      <c r="E34" s="204"/>
      <c r="F34" s="203"/>
      <c r="G34" s="69">
        <f t="shared" si="0"/>
        <v>0</v>
      </c>
    </row>
    <row r="35" spans="1:8">
      <c r="A35" s="203">
        <f>A30+1</f>
        <v>18</v>
      </c>
      <c r="B35" s="205" t="s">
        <v>30</v>
      </c>
      <c r="C35" s="205" t="s">
        <v>978</v>
      </c>
      <c r="D35" s="203" t="s">
        <v>9</v>
      </c>
      <c r="E35" s="204">
        <v>290</v>
      </c>
      <c r="F35" s="203"/>
      <c r="G35" s="69">
        <f t="shared" si="0"/>
        <v>0</v>
      </c>
    </row>
    <row r="36" spans="1:8">
      <c r="A36" s="203">
        <f t="shared" ref="A36:A48" si="4">A35+1</f>
        <v>19</v>
      </c>
      <c r="B36" s="205" t="s">
        <v>30</v>
      </c>
      <c r="C36" s="205" t="s">
        <v>977</v>
      </c>
      <c r="D36" s="203" t="s">
        <v>9</v>
      </c>
      <c r="E36" s="204">
        <f>E35+E38*0.3</f>
        <v>451.7</v>
      </c>
      <c r="F36" s="203"/>
      <c r="G36" s="69">
        <f t="shared" si="0"/>
        <v>0</v>
      </c>
    </row>
    <row r="37" spans="1:8">
      <c r="A37" s="203"/>
      <c r="B37" s="205"/>
      <c r="C37" s="437" t="s">
        <v>530</v>
      </c>
      <c r="D37" s="203"/>
      <c r="E37" s="204"/>
      <c r="F37" s="203"/>
      <c r="G37" s="69"/>
    </row>
    <row r="38" spans="1:8" ht="17.25">
      <c r="A38" s="203">
        <f>A36+1</f>
        <v>20</v>
      </c>
      <c r="B38" s="205" t="s">
        <v>32</v>
      </c>
      <c r="C38" s="205" t="s">
        <v>979</v>
      </c>
      <c r="D38" s="203" t="s">
        <v>1230</v>
      </c>
      <c r="E38" s="204">
        <v>539</v>
      </c>
      <c r="F38" s="203"/>
      <c r="G38" s="69">
        <f t="shared" si="0"/>
        <v>0</v>
      </c>
    </row>
    <row r="39" spans="1:8" ht="15" customHeight="1">
      <c r="A39" s="203">
        <f>A38+1</f>
        <v>21</v>
      </c>
      <c r="B39" s="205" t="s">
        <v>32</v>
      </c>
      <c r="C39" s="205" t="s">
        <v>985</v>
      </c>
      <c r="D39" s="203" t="s">
        <v>1230</v>
      </c>
      <c r="E39" s="69">
        <f>E42+E50+E55+E59</f>
        <v>1003.62</v>
      </c>
      <c r="F39" s="203"/>
      <c r="G39" s="69">
        <f t="shared" si="0"/>
        <v>0</v>
      </c>
    </row>
    <row r="40" spans="1:8" s="4" customFormat="1">
      <c r="A40" s="203"/>
      <c r="B40" s="577" t="s">
        <v>46</v>
      </c>
      <c r="C40" s="578"/>
      <c r="D40" s="207"/>
      <c r="E40" s="435"/>
      <c r="F40" s="207"/>
      <c r="G40" s="69"/>
    </row>
    <row r="41" spans="1:8" s="4" customFormat="1">
      <c r="A41" s="203"/>
      <c r="B41" s="436"/>
      <c r="C41" s="440" t="s">
        <v>522</v>
      </c>
      <c r="D41" s="203"/>
      <c r="E41" s="204"/>
      <c r="F41" s="203"/>
      <c r="G41" s="69"/>
    </row>
    <row r="42" spans="1:8" s="4" customFormat="1" ht="30">
      <c r="A42" s="203">
        <f>A39+1</f>
        <v>22</v>
      </c>
      <c r="B42" s="205" t="s">
        <v>47</v>
      </c>
      <c r="C42" s="205" t="s">
        <v>49</v>
      </c>
      <c r="D42" s="203" t="s">
        <v>1230</v>
      </c>
      <c r="E42" s="204">
        <f>443+0.94*73</f>
        <v>511.62</v>
      </c>
      <c r="F42" s="203"/>
      <c r="G42" s="69">
        <f t="shared" si="0"/>
        <v>0</v>
      </c>
    </row>
    <row r="43" spans="1:8" s="4" customFormat="1" ht="30">
      <c r="A43" s="203">
        <f t="shared" si="4"/>
        <v>23</v>
      </c>
      <c r="B43" s="205" t="s">
        <v>51</v>
      </c>
      <c r="C43" s="205" t="s">
        <v>52</v>
      </c>
      <c r="D43" s="203" t="s">
        <v>1230</v>
      </c>
      <c r="E43" s="69">
        <f>529+1.13*73</f>
        <v>611.49</v>
      </c>
      <c r="F43" s="203"/>
      <c r="G43" s="69">
        <f t="shared" si="0"/>
        <v>0</v>
      </c>
    </row>
    <row r="44" spans="1:8" s="4" customFormat="1" ht="30">
      <c r="A44" s="203">
        <f t="shared" si="4"/>
        <v>24</v>
      </c>
      <c r="B44" s="205" t="s">
        <v>55</v>
      </c>
      <c r="C44" s="205" t="s">
        <v>57</v>
      </c>
      <c r="D44" s="203" t="s">
        <v>1230</v>
      </c>
      <c r="E44" s="69">
        <v>529</v>
      </c>
      <c r="F44" s="203"/>
      <c r="G44" s="69">
        <f t="shared" si="0"/>
        <v>0</v>
      </c>
    </row>
    <row r="45" spans="1:8" s="4" customFormat="1" ht="30">
      <c r="A45" s="203">
        <f t="shared" si="4"/>
        <v>25</v>
      </c>
      <c r="B45" s="205" t="s">
        <v>537</v>
      </c>
      <c r="C45" s="205" t="s">
        <v>60</v>
      </c>
      <c r="D45" s="203" t="s">
        <v>1230</v>
      </c>
      <c r="E45" s="204">
        <f>E46</f>
        <v>529</v>
      </c>
      <c r="F45" s="203"/>
      <c r="G45" s="69">
        <f t="shared" si="0"/>
        <v>0</v>
      </c>
    </row>
    <row r="46" spans="1:8" s="4" customFormat="1" ht="30">
      <c r="A46" s="203">
        <f t="shared" si="4"/>
        <v>26</v>
      </c>
      <c r="B46" s="205" t="s">
        <v>59</v>
      </c>
      <c r="C46" s="205" t="s">
        <v>62</v>
      </c>
      <c r="D46" s="203" t="s">
        <v>1230</v>
      </c>
      <c r="E46" s="204">
        <f>E48</f>
        <v>529</v>
      </c>
      <c r="F46" s="203"/>
      <c r="G46" s="69">
        <f t="shared" si="0"/>
        <v>0</v>
      </c>
    </row>
    <row r="47" spans="1:8" s="4" customFormat="1" ht="17.25">
      <c r="A47" s="203">
        <f t="shared" si="4"/>
        <v>27</v>
      </c>
      <c r="B47" s="205" t="s">
        <v>64</v>
      </c>
      <c r="C47" s="205" t="s">
        <v>65</v>
      </c>
      <c r="D47" s="203" t="s">
        <v>1230</v>
      </c>
      <c r="E47" s="204">
        <f>E46+E45+E44</f>
        <v>1587</v>
      </c>
      <c r="F47" s="203"/>
      <c r="G47" s="69">
        <f t="shared" si="0"/>
        <v>0</v>
      </c>
    </row>
    <row r="48" spans="1:8" s="4" customFormat="1" ht="30">
      <c r="A48" s="203">
        <f t="shared" si="4"/>
        <v>28</v>
      </c>
      <c r="B48" s="205" t="s">
        <v>66</v>
      </c>
      <c r="C48" s="205" t="s">
        <v>67</v>
      </c>
      <c r="D48" s="203" t="s">
        <v>1230</v>
      </c>
      <c r="E48" s="204">
        <v>529</v>
      </c>
      <c r="F48" s="203"/>
      <c r="G48" s="69">
        <f t="shared" si="0"/>
        <v>0</v>
      </c>
      <c r="H48" s="16"/>
    </row>
    <row r="49" spans="1:8" s="4" customFormat="1">
      <c r="A49" s="203"/>
      <c r="B49" s="436"/>
      <c r="C49" s="438" t="s">
        <v>561</v>
      </c>
      <c r="D49" s="203"/>
      <c r="E49" s="204"/>
      <c r="F49" s="203"/>
      <c r="G49" s="69"/>
      <c r="H49" s="16"/>
    </row>
    <row r="50" spans="1:8" s="4" customFormat="1" ht="30">
      <c r="A50" s="203">
        <f>A48+1</f>
        <v>29</v>
      </c>
      <c r="B50" s="205" t="s">
        <v>47</v>
      </c>
      <c r="C50" s="205" t="s">
        <v>581</v>
      </c>
      <c r="D50" s="203" t="s">
        <v>1230</v>
      </c>
      <c r="E50" s="204">
        <f>E51</f>
        <v>39</v>
      </c>
      <c r="F50" s="203"/>
      <c r="G50" s="69">
        <f t="shared" si="0"/>
        <v>0</v>
      </c>
      <c r="H50" s="16"/>
    </row>
    <row r="51" spans="1:8" s="4" customFormat="1" ht="30">
      <c r="A51" s="203">
        <f>A50+1</f>
        <v>30</v>
      </c>
      <c r="B51" s="205" t="s">
        <v>51</v>
      </c>
      <c r="C51" s="205" t="s">
        <v>582</v>
      </c>
      <c r="D51" s="203" t="s">
        <v>1230</v>
      </c>
      <c r="E51" s="204">
        <f>E52</f>
        <v>39</v>
      </c>
      <c r="F51" s="203"/>
      <c r="G51" s="69">
        <f t="shared" si="0"/>
        <v>0</v>
      </c>
      <c r="H51" s="16"/>
    </row>
    <row r="52" spans="1:8" s="4" customFormat="1" ht="17.25">
      <c r="A52" s="203">
        <f t="shared" ref="A52:A53" si="5">A51+1</f>
        <v>31</v>
      </c>
      <c r="B52" s="439" t="s">
        <v>586</v>
      </c>
      <c r="C52" s="205" t="s">
        <v>583</v>
      </c>
      <c r="D52" s="203" t="s">
        <v>1230</v>
      </c>
      <c r="E52" s="204">
        <f>E53</f>
        <v>39</v>
      </c>
      <c r="F52" s="203"/>
      <c r="G52" s="69">
        <f t="shared" si="0"/>
        <v>0</v>
      </c>
      <c r="H52" s="16"/>
    </row>
    <row r="53" spans="1:8" s="4" customFormat="1" ht="30">
      <c r="A53" s="203">
        <f t="shared" si="5"/>
        <v>32</v>
      </c>
      <c r="B53" s="205" t="s">
        <v>538</v>
      </c>
      <c r="C53" s="205" t="s">
        <v>553</v>
      </c>
      <c r="D53" s="203" t="s">
        <v>1230</v>
      </c>
      <c r="E53" s="204">
        <v>39</v>
      </c>
      <c r="F53" s="203"/>
      <c r="G53" s="69">
        <f t="shared" si="0"/>
        <v>0</v>
      </c>
      <c r="H53" s="16"/>
    </row>
    <row r="54" spans="1:8" s="4" customFormat="1">
      <c r="A54" s="203"/>
      <c r="B54" s="205"/>
      <c r="C54" s="71" t="s">
        <v>587</v>
      </c>
      <c r="D54" s="203"/>
      <c r="E54" s="204"/>
      <c r="F54" s="203"/>
      <c r="G54" s="69"/>
      <c r="H54" s="16"/>
    </row>
    <row r="55" spans="1:8" s="4" customFormat="1" ht="30">
      <c r="A55" s="203">
        <f>A53+1</f>
        <v>33</v>
      </c>
      <c r="B55" s="205" t="s">
        <v>51</v>
      </c>
      <c r="C55" s="70" t="s">
        <v>50</v>
      </c>
      <c r="D55" s="203" t="s">
        <v>1230</v>
      </c>
      <c r="E55" s="204">
        <v>4</v>
      </c>
      <c r="F55" s="203"/>
      <c r="G55" s="69">
        <f t="shared" si="0"/>
        <v>0</v>
      </c>
      <c r="H55" s="16"/>
    </row>
    <row r="56" spans="1:8" s="4" customFormat="1" ht="30">
      <c r="A56" s="203">
        <f t="shared" ref="A56:A57" si="6">A55+1</f>
        <v>34</v>
      </c>
      <c r="B56" s="205" t="s">
        <v>55</v>
      </c>
      <c r="C56" s="68" t="s">
        <v>57</v>
      </c>
      <c r="D56" s="203" t="s">
        <v>1230</v>
      </c>
      <c r="E56" s="204">
        <v>4</v>
      </c>
      <c r="F56" s="203"/>
      <c r="G56" s="69">
        <f t="shared" si="0"/>
        <v>0</v>
      </c>
      <c r="H56" s="16"/>
    </row>
    <row r="57" spans="1:8" s="4" customFormat="1" ht="30">
      <c r="A57" s="203">
        <f t="shared" si="6"/>
        <v>35</v>
      </c>
      <c r="B57" s="205" t="s">
        <v>541</v>
      </c>
      <c r="C57" s="68" t="s">
        <v>588</v>
      </c>
      <c r="D57" s="203" t="s">
        <v>8</v>
      </c>
      <c r="E57" s="204">
        <v>4</v>
      </c>
      <c r="F57" s="203"/>
      <c r="G57" s="69">
        <f t="shared" si="0"/>
        <v>0</v>
      </c>
      <c r="H57" s="16"/>
    </row>
    <row r="58" spans="1:8" s="4" customFormat="1">
      <c r="A58" s="203"/>
      <c r="B58" s="439"/>
      <c r="C58" s="438" t="s">
        <v>543</v>
      </c>
      <c r="D58" s="203"/>
      <c r="E58" s="204"/>
      <c r="F58" s="203"/>
      <c r="G58" s="69"/>
    </row>
    <row r="59" spans="1:8" s="4" customFormat="1" ht="30">
      <c r="A59" s="203">
        <f>A48+1</f>
        <v>29</v>
      </c>
      <c r="B59" s="205" t="s">
        <v>47</v>
      </c>
      <c r="C59" s="206" t="s">
        <v>50</v>
      </c>
      <c r="D59" s="203" t="s">
        <v>1230</v>
      </c>
      <c r="E59" s="204">
        <f>E61+E62+E63</f>
        <v>449</v>
      </c>
      <c r="F59" s="203"/>
      <c r="G59" s="69">
        <f t="shared" si="0"/>
        <v>0</v>
      </c>
    </row>
    <row r="60" spans="1:8" s="4" customFormat="1" ht="30">
      <c r="A60" s="203">
        <f t="shared" ref="A60:A63" si="7">A59+1</f>
        <v>30</v>
      </c>
      <c r="B60" s="205" t="s">
        <v>55</v>
      </c>
      <c r="C60" s="205" t="s">
        <v>56</v>
      </c>
      <c r="D60" s="203" t="s">
        <v>1230</v>
      </c>
      <c r="E60" s="204">
        <f>E61+E62+E63</f>
        <v>449</v>
      </c>
      <c r="F60" s="203"/>
      <c r="G60" s="69">
        <f t="shared" si="0"/>
        <v>0</v>
      </c>
    </row>
    <row r="61" spans="1:8" s="4" customFormat="1" ht="30">
      <c r="A61" s="203">
        <f t="shared" si="7"/>
        <v>31</v>
      </c>
      <c r="B61" s="439" t="s">
        <v>71</v>
      </c>
      <c r="C61" s="205" t="s">
        <v>540</v>
      </c>
      <c r="D61" s="203" t="s">
        <v>1230</v>
      </c>
      <c r="E61" s="204">
        <v>298</v>
      </c>
      <c r="F61" s="203"/>
      <c r="G61" s="69">
        <f t="shared" si="0"/>
        <v>0</v>
      </c>
    </row>
    <row r="62" spans="1:8" s="4" customFormat="1" ht="17.25">
      <c r="A62" s="203">
        <f t="shared" si="7"/>
        <v>32</v>
      </c>
      <c r="B62" s="205" t="s">
        <v>541</v>
      </c>
      <c r="C62" s="205" t="s">
        <v>584</v>
      </c>
      <c r="D62" s="203" t="s">
        <v>1230</v>
      </c>
      <c r="E62" s="204">
        <v>124</v>
      </c>
      <c r="F62" s="203"/>
      <c r="G62" s="69">
        <f t="shared" si="0"/>
        <v>0</v>
      </c>
    </row>
    <row r="63" spans="1:8" s="4" customFormat="1" ht="30">
      <c r="A63" s="203">
        <f t="shared" si="7"/>
        <v>33</v>
      </c>
      <c r="B63" s="205" t="s">
        <v>538</v>
      </c>
      <c r="C63" s="205" t="s">
        <v>585</v>
      </c>
      <c r="D63" s="203" t="s">
        <v>1230</v>
      </c>
      <c r="E63" s="204">
        <v>27</v>
      </c>
      <c r="F63" s="203"/>
      <c r="G63" s="69">
        <f t="shared" si="0"/>
        <v>0</v>
      </c>
    </row>
    <row r="64" spans="1:8">
      <c r="A64" s="203"/>
      <c r="B64" s="577" t="s">
        <v>531</v>
      </c>
      <c r="C64" s="578"/>
      <c r="D64" s="207"/>
      <c r="E64" s="435"/>
      <c r="F64" s="207"/>
      <c r="G64" s="69"/>
    </row>
    <row r="65" spans="1:7">
      <c r="A65" s="203"/>
      <c r="B65" s="436"/>
      <c r="C65" s="438" t="s">
        <v>532</v>
      </c>
      <c r="D65" s="207"/>
      <c r="E65" s="435"/>
      <c r="F65" s="207"/>
      <c r="G65" s="69"/>
    </row>
    <row r="66" spans="1:7" ht="30">
      <c r="A66" s="203">
        <f>A63+1</f>
        <v>34</v>
      </c>
      <c r="B66" s="205" t="s">
        <v>33</v>
      </c>
      <c r="C66" s="205" t="s">
        <v>35</v>
      </c>
      <c r="D66" s="203" t="s">
        <v>11</v>
      </c>
      <c r="E66" s="204">
        <v>84</v>
      </c>
      <c r="F66" s="203"/>
      <c r="G66" s="69">
        <f t="shared" si="0"/>
        <v>0</v>
      </c>
    </row>
    <row r="67" spans="1:7">
      <c r="A67" s="203"/>
      <c r="B67" s="205"/>
      <c r="C67" s="437" t="s">
        <v>534</v>
      </c>
      <c r="D67" s="203"/>
      <c r="E67" s="204"/>
      <c r="F67" s="203"/>
      <c r="G67" s="69"/>
    </row>
    <row r="68" spans="1:7" ht="45">
      <c r="A68" s="203">
        <f>A66+1</f>
        <v>35</v>
      </c>
      <c r="B68" s="205" t="s">
        <v>41</v>
      </c>
      <c r="C68" s="205" t="s">
        <v>42</v>
      </c>
      <c r="D68" s="203" t="s">
        <v>4</v>
      </c>
      <c r="E68" s="204">
        <v>84</v>
      </c>
      <c r="F68" s="203"/>
      <c r="G68" s="69">
        <f t="shared" si="0"/>
        <v>0</v>
      </c>
    </row>
    <row r="69" spans="1:7">
      <c r="A69" s="276"/>
      <c r="B69" s="277"/>
      <c r="C69" s="277" t="s">
        <v>1354</v>
      </c>
      <c r="D69" s="276"/>
      <c r="E69" s="278"/>
      <c r="F69" s="276"/>
      <c r="G69" s="278">
        <f>SUM(G8:G68)</f>
        <v>0</v>
      </c>
    </row>
    <row r="70" spans="1:7">
      <c r="A70" s="90"/>
      <c r="B70" s="91"/>
      <c r="C70" s="92" t="s">
        <v>1274</v>
      </c>
      <c r="D70" s="90"/>
      <c r="E70" s="93"/>
      <c r="F70" s="90"/>
      <c r="G70" s="296">
        <f>G69+G31</f>
        <v>0</v>
      </c>
    </row>
  </sheetData>
  <mergeCells count="7">
    <mergeCell ref="A2:E2"/>
    <mergeCell ref="B64:C64"/>
    <mergeCell ref="A3:E3"/>
    <mergeCell ref="B7:C7"/>
    <mergeCell ref="B32:C32"/>
    <mergeCell ref="B33:C33"/>
    <mergeCell ref="B40:C40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L35"/>
  <sheetViews>
    <sheetView view="pageBreakPreview" topLeftCell="A19" zoomScale="115" zoomScaleNormal="100" zoomScaleSheetLayoutView="115" workbookViewId="0">
      <selection sqref="A1:G35"/>
    </sheetView>
  </sheetViews>
  <sheetFormatPr defaultColWidth="3.5" defaultRowHeight="15"/>
  <cols>
    <col min="1" max="1" width="3.5" style="57"/>
    <col min="2" max="2" width="12.375" style="58" customWidth="1"/>
    <col min="3" max="3" width="55.625" style="59" customWidth="1"/>
    <col min="4" max="4" width="9.625" style="57" customWidth="1"/>
    <col min="5" max="5" width="9.625" style="60" customWidth="1"/>
    <col min="6" max="6" width="10.5" style="58" customWidth="1"/>
    <col min="7" max="7" width="12" style="58" customWidth="1"/>
    <col min="8" max="12" width="3.5" style="58"/>
    <col min="13" max="16384" width="3.5" style="1"/>
  </cols>
  <sheetData>
    <row r="1" spans="1:12" s="2" customFormat="1" ht="15.75">
      <c r="A1" s="104"/>
      <c r="B1" s="104"/>
      <c r="C1" s="105"/>
      <c r="D1" s="104"/>
      <c r="E1" s="106"/>
      <c r="F1" s="103"/>
      <c r="G1" s="103"/>
      <c r="H1" s="103"/>
      <c r="I1" s="103"/>
      <c r="J1" s="103"/>
      <c r="K1" s="103"/>
      <c r="L1" s="103"/>
    </row>
    <row r="2" spans="1:12" s="13" customFormat="1" ht="15.75">
      <c r="A2" s="511" t="s">
        <v>1280</v>
      </c>
      <c r="B2" s="511"/>
      <c r="C2" s="511"/>
      <c r="D2" s="511"/>
      <c r="E2" s="511"/>
      <c r="F2" s="107"/>
      <c r="G2" s="107"/>
      <c r="H2" s="107"/>
      <c r="I2" s="107"/>
      <c r="J2" s="107"/>
      <c r="K2" s="107"/>
      <c r="L2" s="107"/>
    </row>
    <row r="3" spans="1:12">
      <c r="A3" s="510" t="s">
        <v>1221</v>
      </c>
      <c r="B3" s="510"/>
      <c r="C3" s="510"/>
      <c r="D3" s="510"/>
      <c r="E3" s="510"/>
    </row>
    <row r="4" spans="1:12">
      <c r="A4" s="56"/>
      <c r="B4" s="61"/>
      <c r="C4" s="62"/>
      <c r="D4" s="63"/>
      <c r="E4" s="64"/>
    </row>
    <row r="5" spans="1:12" s="3" customFormat="1">
      <c r="A5" s="65" t="s">
        <v>12</v>
      </c>
      <c r="B5" s="65" t="s">
        <v>13</v>
      </c>
      <c r="C5" s="65" t="s">
        <v>14</v>
      </c>
      <c r="D5" s="65" t="s">
        <v>15</v>
      </c>
      <c r="E5" s="65" t="s">
        <v>0</v>
      </c>
      <c r="F5" s="65" t="s">
        <v>1232</v>
      </c>
      <c r="G5" s="65" t="s">
        <v>1233</v>
      </c>
      <c r="H5" s="108"/>
      <c r="I5" s="108"/>
      <c r="J5" s="108"/>
      <c r="K5" s="108"/>
      <c r="L5" s="108"/>
    </row>
    <row r="6" spans="1:12" s="3" customFormat="1">
      <c r="A6" s="65">
        <v>1</v>
      </c>
      <c r="B6" s="65">
        <v>2</v>
      </c>
      <c r="C6" s="65">
        <v>3</v>
      </c>
      <c r="D6" s="65">
        <v>4</v>
      </c>
      <c r="E6" s="65">
        <v>5</v>
      </c>
      <c r="F6" s="65">
        <v>6</v>
      </c>
      <c r="G6" s="65">
        <v>7</v>
      </c>
      <c r="H6" s="108"/>
      <c r="I6" s="108"/>
      <c r="J6" s="108"/>
      <c r="K6" s="108"/>
      <c r="L6" s="108"/>
    </row>
    <row r="7" spans="1:12" ht="13.5" customHeight="1">
      <c r="A7" s="82">
        <v>1</v>
      </c>
      <c r="B7" s="83"/>
      <c r="C7" s="88" t="s">
        <v>1257</v>
      </c>
      <c r="D7" s="83"/>
      <c r="E7" s="84"/>
      <c r="F7" s="83"/>
      <c r="G7" s="84"/>
    </row>
    <row r="8" spans="1:12" s="4" customFormat="1">
      <c r="A8" s="67"/>
      <c r="B8" s="67"/>
      <c r="C8" s="72" t="s">
        <v>530</v>
      </c>
      <c r="D8" s="67"/>
      <c r="E8" s="69"/>
      <c r="F8" s="152"/>
      <c r="G8" s="152"/>
      <c r="H8" s="103"/>
      <c r="I8" s="103"/>
      <c r="J8" s="103"/>
      <c r="K8" s="103"/>
      <c r="L8" s="103"/>
    </row>
    <row r="9" spans="1:12" ht="17.25">
      <c r="A9" s="67">
        <v>1</v>
      </c>
      <c r="B9" s="67" t="s">
        <v>32</v>
      </c>
      <c r="C9" s="68" t="s">
        <v>668</v>
      </c>
      <c r="D9" s="67" t="s">
        <v>1230</v>
      </c>
      <c r="E9" s="69">
        <v>2963.9</v>
      </c>
      <c r="F9" s="153"/>
      <c r="G9" s="69">
        <f t="shared" ref="G9:G12" si="0">ROUND(E9*F9,2)</f>
        <v>0</v>
      </c>
    </row>
    <row r="10" spans="1:12" ht="15" customHeight="1">
      <c r="A10" s="67">
        <f t="shared" ref="A10" si="1">A9+1</f>
        <v>2</v>
      </c>
      <c r="B10" s="67" t="s">
        <v>32</v>
      </c>
      <c r="C10" s="68" t="s">
        <v>31</v>
      </c>
      <c r="D10" s="67" t="s">
        <v>1230</v>
      </c>
      <c r="E10" s="69">
        <f>E16+E21</f>
        <v>2938.2600000000007</v>
      </c>
      <c r="F10" s="153"/>
      <c r="G10" s="69">
        <f t="shared" si="0"/>
        <v>0</v>
      </c>
    </row>
    <row r="11" spans="1:12" ht="15" customHeight="1">
      <c r="A11" s="67"/>
      <c r="B11" s="67"/>
      <c r="C11" s="72" t="s">
        <v>529</v>
      </c>
      <c r="D11" s="67"/>
      <c r="E11" s="69"/>
      <c r="F11" s="153"/>
      <c r="G11" s="69"/>
    </row>
    <row r="12" spans="1:12" ht="15" customHeight="1">
      <c r="A12" s="67">
        <f>A10+1</f>
        <v>3</v>
      </c>
      <c r="B12" s="67" t="s">
        <v>579</v>
      </c>
      <c r="C12" s="68" t="s">
        <v>10</v>
      </c>
      <c r="D12" s="67" t="s">
        <v>9</v>
      </c>
      <c r="E12" s="69">
        <v>148.69999999999999</v>
      </c>
      <c r="F12" s="153"/>
      <c r="G12" s="69">
        <f t="shared" si="0"/>
        <v>0</v>
      </c>
    </row>
    <row r="13" spans="1:12" s="4" customFormat="1" ht="15" customHeight="1">
      <c r="A13" s="78"/>
      <c r="B13" s="78"/>
      <c r="C13" s="87" t="s">
        <v>1241</v>
      </c>
      <c r="D13" s="78"/>
      <c r="E13" s="79"/>
      <c r="F13" s="78"/>
      <c r="G13" s="79"/>
      <c r="H13" s="103"/>
      <c r="I13" s="103"/>
      <c r="J13" s="103"/>
      <c r="K13" s="103"/>
      <c r="L13" s="103"/>
    </row>
    <row r="14" spans="1:12" s="4" customFormat="1" ht="15" customHeight="1">
      <c r="A14" s="82">
        <v>2</v>
      </c>
      <c r="B14" s="83"/>
      <c r="C14" s="88" t="s">
        <v>1258</v>
      </c>
      <c r="D14" s="83"/>
      <c r="E14" s="84"/>
      <c r="F14" s="83"/>
      <c r="G14" s="84"/>
      <c r="H14" s="103"/>
      <c r="I14" s="103"/>
      <c r="J14" s="103"/>
      <c r="K14" s="103"/>
      <c r="L14" s="103"/>
    </row>
    <row r="15" spans="1:12" s="4" customFormat="1">
      <c r="A15" s="67"/>
      <c r="B15" s="67"/>
      <c r="C15" s="72" t="s">
        <v>1281</v>
      </c>
      <c r="D15" s="67"/>
      <c r="E15" s="69"/>
      <c r="F15" s="152"/>
      <c r="G15" s="152"/>
      <c r="H15" s="103"/>
      <c r="I15" s="103"/>
      <c r="J15" s="103"/>
      <c r="K15" s="103"/>
      <c r="L15" s="103"/>
    </row>
    <row r="16" spans="1:12" s="4" customFormat="1" ht="30">
      <c r="A16" s="67">
        <f>A12+1</f>
        <v>4</v>
      </c>
      <c r="B16" s="67" t="s">
        <v>51</v>
      </c>
      <c r="C16" s="68" t="s">
        <v>50</v>
      </c>
      <c r="D16" s="67" t="s">
        <v>1230</v>
      </c>
      <c r="E16" s="69">
        <f>(0.91*46)+(E19+E18)</f>
        <v>72.210000000000008</v>
      </c>
      <c r="F16" s="152"/>
      <c r="G16" s="69">
        <f t="shared" ref="G16:G19" si="2">ROUND(E16*F16,2)</f>
        <v>0</v>
      </c>
      <c r="H16" s="103"/>
      <c r="I16" s="103"/>
      <c r="J16" s="103"/>
      <c r="K16" s="103"/>
      <c r="L16" s="103"/>
    </row>
    <row r="17" spans="1:12" s="4" customFormat="1" ht="30">
      <c r="A17" s="67">
        <f t="shared" ref="A17:A29" si="3">A16+1</f>
        <v>5</v>
      </c>
      <c r="B17" s="67" t="s">
        <v>55</v>
      </c>
      <c r="C17" s="68" t="s">
        <v>57</v>
      </c>
      <c r="D17" s="67" t="s">
        <v>1230</v>
      </c>
      <c r="E17" s="69">
        <f>(1.08*46)+(E19+E18)</f>
        <v>80.03</v>
      </c>
      <c r="F17" s="152"/>
      <c r="G17" s="69">
        <f t="shared" si="2"/>
        <v>0</v>
      </c>
      <c r="H17" s="103"/>
      <c r="I17" s="103"/>
      <c r="J17" s="103"/>
      <c r="K17" s="103"/>
      <c r="L17" s="103"/>
    </row>
    <row r="18" spans="1:12" s="4" customFormat="1" ht="45">
      <c r="A18" s="67">
        <f t="shared" si="3"/>
        <v>6</v>
      </c>
      <c r="B18" s="67" t="s">
        <v>541</v>
      </c>
      <c r="C18" s="68" t="s">
        <v>1015</v>
      </c>
      <c r="D18" s="67" t="s">
        <v>8</v>
      </c>
      <c r="E18" s="69">
        <v>20.100000000000001</v>
      </c>
      <c r="F18" s="152"/>
      <c r="G18" s="69">
        <f t="shared" si="2"/>
        <v>0</v>
      </c>
      <c r="H18" s="103"/>
      <c r="I18" s="103"/>
      <c r="J18" s="103"/>
      <c r="K18" s="103"/>
      <c r="L18" s="103"/>
    </row>
    <row r="19" spans="1:12" s="4" customFormat="1" ht="45">
      <c r="A19" s="67">
        <f t="shared" si="3"/>
        <v>7</v>
      </c>
      <c r="B19" s="67" t="s">
        <v>541</v>
      </c>
      <c r="C19" s="68" t="s">
        <v>1014</v>
      </c>
      <c r="D19" s="67" t="s">
        <v>8</v>
      </c>
      <c r="E19" s="69">
        <v>10.25</v>
      </c>
      <c r="F19" s="152"/>
      <c r="G19" s="69">
        <f t="shared" si="2"/>
        <v>0</v>
      </c>
      <c r="H19" s="103"/>
      <c r="I19" s="103"/>
      <c r="J19" s="103"/>
      <c r="K19" s="103"/>
      <c r="L19" s="103"/>
    </row>
    <row r="20" spans="1:12" s="4" customFormat="1">
      <c r="A20" s="67"/>
      <c r="B20" s="67"/>
      <c r="C20" s="72" t="s">
        <v>70</v>
      </c>
      <c r="D20" s="67"/>
      <c r="E20" s="69"/>
      <c r="F20" s="152"/>
      <c r="G20" s="152"/>
      <c r="H20" s="103"/>
      <c r="I20" s="103"/>
      <c r="J20" s="103"/>
      <c r="K20" s="103"/>
      <c r="L20" s="103"/>
    </row>
    <row r="21" spans="1:12" s="4" customFormat="1" ht="30">
      <c r="A21" s="67">
        <f>A19+1</f>
        <v>8</v>
      </c>
      <c r="B21" s="67" t="s">
        <v>47</v>
      </c>
      <c r="C21" s="68" t="s">
        <v>50</v>
      </c>
      <c r="D21" s="67" t="s">
        <v>1230</v>
      </c>
      <c r="E21" s="69">
        <f>E22</f>
        <v>2866.0500000000006</v>
      </c>
      <c r="F21" s="152"/>
      <c r="G21" s="69">
        <f t="shared" ref="G21:G30" si="4">ROUND(E21*F21,2)</f>
        <v>0</v>
      </c>
      <c r="H21" s="103"/>
      <c r="I21" s="103"/>
      <c r="J21" s="103"/>
      <c r="K21" s="103"/>
      <c r="L21" s="103"/>
    </row>
    <row r="22" spans="1:12" s="4" customFormat="1" ht="30">
      <c r="A22" s="67">
        <f t="shared" si="3"/>
        <v>9</v>
      </c>
      <c r="B22" s="67" t="s">
        <v>55</v>
      </c>
      <c r="C22" s="68" t="s">
        <v>56</v>
      </c>
      <c r="D22" s="67" t="s">
        <v>1230</v>
      </c>
      <c r="E22" s="69">
        <f>SUM(E23:E29)</f>
        <v>2866.0500000000006</v>
      </c>
      <c r="F22" s="152"/>
      <c r="G22" s="69">
        <f t="shared" si="4"/>
        <v>0</v>
      </c>
      <c r="H22" s="103"/>
      <c r="I22" s="103"/>
      <c r="J22" s="103"/>
      <c r="K22" s="103"/>
      <c r="L22" s="103"/>
    </row>
    <row r="23" spans="1:12" s="4" customFormat="1" ht="30">
      <c r="A23" s="67">
        <f t="shared" si="3"/>
        <v>10</v>
      </c>
      <c r="B23" s="67" t="s">
        <v>71</v>
      </c>
      <c r="C23" s="68" t="s">
        <v>540</v>
      </c>
      <c r="D23" s="67" t="s">
        <v>1230</v>
      </c>
      <c r="E23" s="69">
        <v>1988</v>
      </c>
      <c r="F23" s="152"/>
      <c r="G23" s="69">
        <f t="shared" si="4"/>
        <v>0</v>
      </c>
      <c r="H23" s="103"/>
      <c r="I23" s="103"/>
      <c r="J23" s="103"/>
      <c r="K23" s="103"/>
      <c r="L23" s="103"/>
    </row>
    <row r="24" spans="1:12" s="4" customFormat="1" ht="30">
      <c r="A24" s="67">
        <f t="shared" si="3"/>
        <v>11</v>
      </c>
      <c r="B24" s="67" t="s">
        <v>541</v>
      </c>
      <c r="C24" s="68" t="s">
        <v>580</v>
      </c>
      <c r="D24" s="67" t="s">
        <v>1230</v>
      </c>
      <c r="E24" s="69">
        <v>252.4</v>
      </c>
      <c r="F24" s="152"/>
      <c r="G24" s="69">
        <f t="shared" si="4"/>
        <v>0</v>
      </c>
      <c r="H24" s="103"/>
      <c r="I24" s="103"/>
      <c r="J24" s="103"/>
      <c r="K24" s="103"/>
      <c r="L24" s="103"/>
    </row>
    <row r="25" spans="1:12" s="4" customFormat="1" ht="45">
      <c r="A25" s="67">
        <f t="shared" si="3"/>
        <v>12</v>
      </c>
      <c r="B25" s="67" t="s">
        <v>538</v>
      </c>
      <c r="C25" s="68" t="s">
        <v>75</v>
      </c>
      <c r="D25" s="67" t="s">
        <v>1230</v>
      </c>
      <c r="E25" s="69">
        <v>314.3</v>
      </c>
      <c r="F25" s="152"/>
      <c r="G25" s="69">
        <f t="shared" si="4"/>
        <v>0</v>
      </c>
      <c r="H25" s="103"/>
      <c r="I25" s="103"/>
      <c r="J25" s="103"/>
      <c r="K25" s="103"/>
      <c r="L25" s="103"/>
    </row>
    <row r="26" spans="1:12" s="4" customFormat="1" ht="30">
      <c r="A26" s="67">
        <f t="shared" si="3"/>
        <v>13</v>
      </c>
      <c r="B26" s="67" t="s">
        <v>538</v>
      </c>
      <c r="C26" s="68" t="s">
        <v>984</v>
      </c>
      <c r="D26" s="67" t="s">
        <v>1230</v>
      </c>
      <c r="E26" s="69">
        <v>84</v>
      </c>
      <c r="F26" s="152"/>
      <c r="G26" s="69">
        <f t="shared" si="4"/>
        <v>0</v>
      </c>
      <c r="H26" s="103"/>
      <c r="I26" s="103"/>
      <c r="J26" s="103"/>
      <c r="K26" s="103"/>
      <c r="L26" s="103"/>
    </row>
    <row r="27" spans="1:12" s="4" customFormat="1" ht="30">
      <c r="A27" s="67">
        <f>A25+1</f>
        <v>13</v>
      </c>
      <c r="B27" s="67" t="s">
        <v>541</v>
      </c>
      <c r="C27" s="68" t="s">
        <v>72</v>
      </c>
      <c r="D27" s="67" t="s">
        <v>1230</v>
      </c>
      <c r="E27" s="69">
        <v>93.4</v>
      </c>
      <c r="F27" s="154"/>
      <c r="G27" s="69">
        <f t="shared" si="4"/>
        <v>0</v>
      </c>
      <c r="H27" s="103"/>
      <c r="I27" s="103"/>
      <c r="J27" s="103"/>
      <c r="K27" s="103"/>
      <c r="L27" s="103"/>
    </row>
    <row r="28" spans="1:12" s="4" customFormat="1" ht="30">
      <c r="A28" s="67">
        <f t="shared" si="3"/>
        <v>14</v>
      </c>
      <c r="B28" s="67" t="s">
        <v>71</v>
      </c>
      <c r="C28" s="68" t="s">
        <v>73</v>
      </c>
      <c r="D28" s="67" t="s">
        <v>1230</v>
      </c>
      <c r="E28" s="69">
        <v>9.4</v>
      </c>
      <c r="F28" s="152"/>
      <c r="G28" s="69">
        <f t="shared" si="4"/>
        <v>0</v>
      </c>
      <c r="H28" s="103"/>
      <c r="I28" s="103"/>
      <c r="J28" s="103"/>
      <c r="K28" s="103"/>
      <c r="L28" s="103"/>
    </row>
    <row r="29" spans="1:12" s="4" customFormat="1" ht="30">
      <c r="A29" s="67">
        <f t="shared" si="3"/>
        <v>15</v>
      </c>
      <c r="B29" s="67" t="s">
        <v>71</v>
      </c>
      <c r="C29" s="68" t="s">
        <v>74</v>
      </c>
      <c r="D29" s="67" t="s">
        <v>1230</v>
      </c>
      <c r="E29" s="69">
        <v>124.55</v>
      </c>
      <c r="F29" s="152"/>
      <c r="G29" s="69">
        <f t="shared" si="4"/>
        <v>0</v>
      </c>
      <c r="H29" s="103"/>
      <c r="I29" s="103"/>
      <c r="J29" s="103"/>
      <c r="K29" s="103"/>
      <c r="L29" s="103"/>
    </row>
    <row r="30" spans="1:12" s="4" customFormat="1">
      <c r="A30" s="78"/>
      <c r="B30" s="78"/>
      <c r="C30" s="87" t="s">
        <v>1279</v>
      </c>
      <c r="D30" s="78"/>
      <c r="E30" s="79"/>
      <c r="F30" s="78"/>
      <c r="G30" s="81">
        <f t="shared" si="4"/>
        <v>0</v>
      </c>
      <c r="H30" s="103"/>
      <c r="I30" s="103"/>
      <c r="J30" s="103"/>
      <c r="K30" s="103"/>
      <c r="L30" s="103"/>
    </row>
    <row r="31" spans="1:12" ht="15" customHeight="1">
      <c r="A31" s="82">
        <v>3</v>
      </c>
      <c r="B31" s="83"/>
      <c r="C31" s="88" t="s">
        <v>1270</v>
      </c>
      <c r="D31" s="83"/>
      <c r="E31" s="84"/>
      <c r="F31" s="83"/>
      <c r="G31" s="84"/>
    </row>
    <row r="32" spans="1:12">
      <c r="A32" s="67"/>
      <c r="B32" s="67"/>
      <c r="C32" s="72" t="s">
        <v>533</v>
      </c>
      <c r="D32" s="67"/>
      <c r="E32" s="69"/>
      <c r="F32" s="153"/>
      <c r="G32" s="153"/>
    </row>
    <row r="33" spans="1:7" ht="45">
      <c r="A33" s="67">
        <f>A29+1</f>
        <v>16</v>
      </c>
      <c r="B33" s="67" t="s">
        <v>38</v>
      </c>
      <c r="C33" s="68" t="s">
        <v>39</v>
      </c>
      <c r="D33" s="67" t="s">
        <v>4</v>
      </c>
      <c r="E33" s="69">
        <v>373.8</v>
      </c>
      <c r="F33" s="155"/>
      <c r="G33" s="69">
        <f t="shared" ref="G33" si="5">ROUND(E33*F33,2)</f>
        <v>0</v>
      </c>
    </row>
    <row r="34" spans="1:7">
      <c r="A34" s="78"/>
      <c r="B34" s="78"/>
      <c r="C34" s="87" t="s">
        <v>1271</v>
      </c>
      <c r="D34" s="78"/>
      <c r="E34" s="79"/>
      <c r="F34" s="78"/>
      <c r="G34" s="81">
        <f>G33</f>
        <v>0</v>
      </c>
    </row>
    <row r="35" spans="1:7">
      <c r="A35" s="90"/>
      <c r="B35" s="91"/>
      <c r="C35" s="92" t="s">
        <v>1274</v>
      </c>
      <c r="D35" s="90"/>
      <c r="E35" s="93"/>
      <c r="F35" s="90"/>
      <c r="G35" s="94">
        <f>G34+G30+G13</f>
        <v>0</v>
      </c>
    </row>
  </sheetData>
  <mergeCells count="2">
    <mergeCell ref="A3:E3"/>
    <mergeCell ref="A2:E2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Footer>Strona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H43"/>
  <sheetViews>
    <sheetView view="pageBreakPreview" zoomScaleNormal="100" zoomScaleSheetLayoutView="100" zoomScalePageLayoutView="85" workbookViewId="0">
      <selection activeCell="A4" sqref="A4:G43"/>
    </sheetView>
  </sheetViews>
  <sheetFormatPr defaultRowHeight="15"/>
  <cols>
    <col min="1" max="1" width="5.625" style="148" customWidth="1"/>
    <col min="2" max="2" width="11.5" style="148" customWidth="1"/>
    <col min="3" max="3" width="60.625" style="149" customWidth="1"/>
    <col min="4" max="4" width="9.625" style="150" customWidth="1"/>
    <col min="5" max="5" width="9.625" style="191" customWidth="1"/>
    <col min="6" max="6" width="9.625" style="465" customWidth="1"/>
    <col min="7" max="7" width="12.125" style="460" customWidth="1"/>
    <col min="8" max="8" width="9" style="458"/>
    <col min="9" max="9" width="53.75" style="6" customWidth="1"/>
    <col min="10" max="254" width="9" style="6"/>
    <col min="255" max="255" width="5.625" style="6" customWidth="1"/>
    <col min="256" max="256" width="11.5" style="6" customWidth="1"/>
    <col min="257" max="257" width="40.5" style="6" customWidth="1"/>
    <col min="258" max="258" width="6.5" style="6" customWidth="1"/>
    <col min="259" max="259" width="6.875" style="6" customWidth="1"/>
    <col min="260" max="260" width="9.375" style="6" customWidth="1"/>
    <col min="261" max="261" width="14.75" style="6" customWidth="1"/>
    <col min="262" max="262" width="7.25" style="6" customWidth="1"/>
    <col min="263" max="263" width="64.5" style="6" customWidth="1"/>
    <col min="264" max="264" width="9" style="6"/>
    <col min="265" max="265" width="53.75" style="6" customWidth="1"/>
    <col min="266" max="510" width="9" style="6"/>
    <col min="511" max="511" width="5.625" style="6" customWidth="1"/>
    <col min="512" max="512" width="11.5" style="6" customWidth="1"/>
    <col min="513" max="513" width="40.5" style="6" customWidth="1"/>
    <col min="514" max="514" width="6.5" style="6" customWidth="1"/>
    <col min="515" max="515" width="6.875" style="6" customWidth="1"/>
    <col min="516" max="516" width="9.375" style="6" customWidth="1"/>
    <col min="517" max="517" width="14.75" style="6" customWidth="1"/>
    <col min="518" max="518" width="7.25" style="6" customWidth="1"/>
    <col min="519" max="519" width="64.5" style="6" customWidth="1"/>
    <col min="520" max="520" width="9" style="6"/>
    <col min="521" max="521" width="53.75" style="6" customWidth="1"/>
    <col min="522" max="766" width="9" style="6"/>
    <col min="767" max="767" width="5.625" style="6" customWidth="1"/>
    <col min="768" max="768" width="11.5" style="6" customWidth="1"/>
    <col min="769" max="769" width="40.5" style="6" customWidth="1"/>
    <col min="770" max="770" width="6.5" style="6" customWidth="1"/>
    <col min="771" max="771" width="6.875" style="6" customWidth="1"/>
    <col min="772" max="772" width="9.375" style="6" customWidth="1"/>
    <col min="773" max="773" width="14.75" style="6" customWidth="1"/>
    <col min="774" max="774" width="7.25" style="6" customWidth="1"/>
    <col min="775" max="775" width="64.5" style="6" customWidth="1"/>
    <col min="776" max="776" width="9" style="6"/>
    <col min="777" max="777" width="53.75" style="6" customWidth="1"/>
    <col min="778" max="1022" width="9" style="6"/>
    <col min="1023" max="1023" width="5.625" style="6" customWidth="1"/>
    <col min="1024" max="1024" width="11.5" style="6" customWidth="1"/>
    <col min="1025" max="1025" width="40.5" style="6" customWidth="1"/>
    <col min="1026" max="1026" width="6.5" style="6" customWidth="1"/>
    <col min="1027" max="1027" width="6.875" style="6" customWidth="1"/>
    <col min="1028" max="1028" width="9.375" style="6" customWidth="1"/>
    <col min="1029" max="1029" width="14.75" style="6" customWidth="1"/>
    <col min="1030" max="1030" width="7.25" style="6" customWidth="1"/>
    <col min="1031" max="1031" width="64.5" style="6" customWidth="1"/>
    <col min="1032" max="1032" width="9" style="6"/>
    <col min="1033" max="1033" width="53.75" style="6" customWidth="1"/>
    <col min="1034" max="1278" width="9" style="6"/>
    <col min="1279" max="1279" width="5.625" style="6" customWidth="1"/>
    <col min="1280" max="1280" width="11.5" style="6" customWidth="1"/>
    <col min="1281" max="1281" width="40.5" style="6" customWidth="1"/>
    <col min="1282" max="1282" width="6.5" style="6" customWidth="1"/>
    <col min="1283" max="1283" width="6.875" style="6" customWidth="1"/>
    <col min="1284" max="1284" width="9.375" style="6" customWidth="1"/>
    <col min="1285" max="1285" width="14.75" style="6" customWidth="1"/>
    <col min="1286" max="1286" width="7.25" style="6" customWidth="1"/>
    <col min="1287" max="1287" width="64.5" style="6" customWidth="1"/>
    <col min="1288" max="1288" width="9" style="6"/>
    <col min="1289" max="1289" width="53.75" style="6" customWidth="1"/>
    <col min="1290" max="1534" width="9" style="6"/>
    <col min="1535" max="1535" width="5.625" style="6" customWidth="1"/>
    <col min="1536" max="1536" width="11.5" style="6" customWidth="1"/>
    <col min="1537" max="1537" width="40.5" style="6" customWidth="1"/>
    <col min="1538" max="1538" width="6.5" style="6" customWidth="1"/>
    <col min="1539" max="1539" width="6.875" style="6" customWidth="1"/>
    <col min="1540" max="1540" width="9.375" style="6" customWidth="1"/>
    <col min="1541" max="1541" width="14.75" style="6" customWidth="1"/>
    <col min="1542" max="1542" width="7.25" style="6" customWidth="1"/>
    <col min="1543" max="1543" width="64.5" style="6" customWidth="1"/>
    <col min="1544" max="1544" width="9" style="6"/>
    <col min="1545" max="1545" width="53.75" style="6" customWidth="1"/>
    <col min="1546" max="1790" width="9" style="6"/>
    <col min="1791" max="1791" width="5.625" style="6" customWidth="1"/>
    <col min="1792" max="1792" width="11.5" style="6" customWidth="1"/>
    <col min="1793" max="1793" width="40.5" style="6" customWidth="1"/>
    <col min="1794" max="1794" width="6.5" style="6" customWidth="1"/>
    <col min="1795" max="1795" width="6.875" style="6" customWidth="1"/>
    <col min="1796" max="1796" width="9.375" style="6" customWidth="1"/>
    <col min="1797" max="1797" width="14.75" style="6" customWidth="1"/>
    <col min="1798" max="1798" width="7.25" style="6" customWidth="1"/>
    <col min="1799" max="1799" width="64.5" style="6" customWidth="1"/>
    <col min="1800" max="1800" width="9" style="6"/>
    <col min="1801" max="1801" width="53.75" style="6" customWidth="1"/>
    <col min="1802" max="2046" width="9" style="6"/>
    <col min="2047" max="2047" width="5.625" style="6" customWidth="1"/>
    <col min="2048" max="2048" width="11.5" style="6" customWidth="1"/>
    <col min="2049" max="2049" width="40.5" style="6" customWidth="1"/>
    <col min="2050" max="2050" width="6.5" style="6" customWidth="1"/>
    <col min="2051" max="2051" width="6.875" style="6" customWidth="1"/>
    <col min="2052" max="2052" width="9.375" style="6" customWidth="1"/>
    <col min="2053" max="2053" width="14.75" style="6" customWidth="1"/>
    <col min="2054" max="2054" width="7.25" style="6" customWidth="1"/>
    <col min="2055" max="2055" width="64.5" style="6" customWidth="1"/>
    <col min="2056" max="2056" width="9" style="6"/>
    <col min="2057" max="2057" width="53.75" style="6" customWidth="1"/>
    <col min="2058" max="2302" width="9" style="6"/>
    <col min="2303" max="2303" width="5.625" style="6" customWidth="1"/>
    <col min="2304" max="2304" width="11.5" style="6" customWidth="1"/>
    <col min="2305" max="2305" width="40.5" style="6" customWidth="1"/>
    <col min="2306" max="2306" width="6.5" style="6" customWidth="1"/>
    <col min="2307" max="2307" width="6.875" style="6" customWidth="1"/>
    <col min="2308" max="2308" width="9.375" style="6" customWidth="1"/>
    <col min="2309" max="2309" width="14.75" style="6" customWidth="1"/>
    <col min="2310" max="2310" width="7.25" style="6" customWidth="1"/>
    <col min="2311" max="2311" width="64.5" style="6" customWidth="1"/>
    <col min="2312" max="2312" width="9" style="6"/>
    <col min="2313" max="2313" width="53.75" style="6" customWidth="1"/>
    <col min="2314" max="2558" width="9" style="6"/>
    <col min="2559" max="2559" width="5.625" style="6" customWidth="1"/>
    <col min="2560" max="2560" width="11.5" style="6" customWidth="1"/>
    <col min="2561" max="2561" width="40.5" style="6" customWidth="1"/>
    <col min="2562" max="2562" width="6.5" style="6" customWidth="1"/>
    <col min="2563" max="2563" width="6.875" style="6" customWidth="1"/>
    <col min="2564" max="2564" width="9.375" style="6" customWidth="1"/>
    <col min="2565" max="2565" width="14.75" style="6" customWidth="1"/>
    <col min="2566" max="2566" width="7.25" style="6" customWidth="1"/>
    <col min="2567" max="2567" width="64.5" style="6" customWidth="1"/>
    <col min="2568" max="2568" width="9" style="6"/>
    <col min="2569" max="2569" width="53.75" style="6" customWidth="1"/>
    <col min="2570" max="2814" width="9" style="6"/>
    <col min="2815" max="2815" width="5.625" style="6" customWidth="1"/>
    <col min="2816" max="2816" width="11.5" style="6" customWidth="1"/>
    <col min="2817" max="2817" width="40.5" style="6" customWidth="1"/>
    <col min="2818" max="2818" width="6.5" style="6" customWidth="1"/>
    <col min="2819" max="2819" width="6.875" style="6" customWidth="1"/>
    <col min="2820" max="2820" width="9.375" style="6" customWidth="1"/>
    <col min="2821" max="2821" width="14.75" style="6" customWidth="1"/>
    <col min="2822" max="2822" width="7.25" style="6" customWidth="1"/>
    <col min="2823" max="2823" width="64.5" style="6" customWidth="1"/>
    <col min="2824" max="2824" width="9" style="6"/>
    <col min="2825" max="2825" width="53.75" style="6" customWidth="1"/>
    <col min="2826" max="3070" width="9" style="6"/>
    <col min="3071" max="3071" width="5.625" style="6" customWidth="1"/>
    <col min="3072" max="3072" width="11.5" style="6" customWidth="1"/>
    <col min="3073" max="3073" width="40.5" style="6" customWidth="1"/>
    <col min="3074" max="3074" width="6.5" style="6" customWidth="1"/>
    <col min="3075" max="3075" width="6.875" style="6" customWidth="1"/>
    <col min="3076" max="3076" width="9.375" style="6" customWidth="1"/>
    <col min="3077" max="3077" width="14.75" style="6" customWidth="1"/>
    <col min="3078" max="3078" width="7.25" style="6" customWidth="1"/>
    <col min="3079" max="3079" width="64.5" style="6" customWidth="1"/>
    <col min="3080" max="3080" width="9" style="6"/>
    <col min="3081" max="3081" width="53.75" style="6" customWidth="1"/>
    <col min="3082" max="3326" width="9" style="6"/>
    <col min="3327" max="3327" width="5.625" style="6" customWidth="1"/>
    <col min="3328" max="3328" width="11.5" style="6" customWidth="1"/>
    <col min="3329" max="3329" width="40.5" style="6" customWidth="1"/>
    <col min="3330" max="3330" width="6.5" style="6" customWidth="1"/>
    <col min="3331" max="3331" width="6.875" style="6" customWidth="1"/>
    <col min="3332" max="3332" width="9.375" style="6" customWidth="1"/>
    <col min="3333" max="3333" width="14.75" style="6" customWidth="1"/>
    <col min="3334" max="3334" width="7.25" style="6" customWidth="1"/>
    <col min="3335" max="3335" width="64.5" style="6" customWidth="1"/>
    <col min="3336" max="3336" width="9" style="6"/>
    <col min="3337" max="3337" width="53.75" style="6" customWidth="1"/>
    <col min="3338" max="3582" width="9" style="6"/>
    <col min="3583" max="3583" width="5.625" style="6" customWidth="1"/>
    <col min="3584" max="3584" width="11.5" style="6" customWidth="1"/>
    <col min="3585" max="3585" width="40.5" style="6" customWidth="1"/>
    <col min="3586" max="3586" width="6.5" style="6" customWidth="1"/>
    <col min="3587" max="3587" width="6.875" style="6" customWidth="1"/>
    <col min="3588" max="3588" width="9.375" style="6" customWidth="1"/>
    <col min="3589" max="3589" width="14.75" style="6" customWidth="1"/>
    <col min="3590" max="3590" width="7.25" style="6" customWidth="1"/>
    <col min="3591" max="3591" width="64.5" style="6" customWidth="1"/>
    <col min="3592" max="3592" width="9" style="6"/>
    <col min="3593" max="3593" width="53.75" style="6" customWidth="1"/>
    <col min="3594" max="3838" width="9" style="6"/>
    <col min="3839" max="3839" width="5.625" style="6" customWidth="1"/>
    <col min="3840" max="3840" width="11.5" style="6" customWidth="1"/>
    <col min="3841" max="3841" width="40.5" style="6" customWidth="1"/>
    <col min="3842" max="3842" width="6.5" style="6" customWidth="1"/>
    <col min="3843" max="3843" width="6.875" style="6" customWidth="1"/>
    <col min="3844" max="3844" width="9.375" style="6" customWidth="1"/>
    <col min="3845" max="3845" width="14.75" style="6" customWidth="1"/>
    <col min="3846" max="3846" width="7.25" style="6" customWidth="1"/>
    <col min="3847" max="3847" width="64.5" style="6" customWidth="1"/>
    <col min="3848" max="3848" width="9" style="6"/>
    <col min="3849" max="3849" width="53.75" style="6" customWidth="1"/>
    <col min="3850" max="4094" width="9" style="6"/>
    <col min="4095" max="4095" width="5.625" style="6" customWidth="1"/>
    <col min="4096" max="4096" width="11.5" style="6" customWidth="1"/>
    <col min="4097" max="4097" width="40.5" style="6" customWidth="1"/>
    <col min="4098" max="4098" width="6.5" style="6" customWidth="1"/>
    <col min="4099" max="4099" width="6.875" style="6" customWidth="1"/>
    <col min="4100" max="4100" width="9.375" style="6" customWidth="1"/>
    <col min="4101" max="4101" width="14.75" style="6" customWidth="1"/>
    <col min="4102" max="4102" width="7.25" style="6" customWidth="1"/>
    <col min="4103" max="4103" width="64.5" style="6" customWidth="1"/>
    <col min="4104" max="4104" width="9" style="6"/>
    <col min="4105" max="4105" width="53.75" style="6" customWidth="1"/>
    <col min="4106" max="4350" width="9" style="6"/>
    <col min="4351" max="4351" width="5.625" style="6" customWidth="1"/>
    <col min="4352" max="4352" width="11.5" style="6" customWidth="1"/>
    <col min="4353" max="4353" width="40.5" style="6" customWidth="1"/>
    <col min="4354" max="4354" width="6.5" style="6" customWidth="1"/>
    <col min="4355" max="4355" width="6.875" style="6" customWidth="1"/>
    <col min="4356" max="4356" width="9.375" style="6" customWidth="1"/>
    <col min="4357" max="4357" width="14.75" style="6" customWidth="1"/>
    <col min="4358" max="4358" width="7.25" style="6" customWidth="1"/>
    <col min="4359" max="4359" width="64.5" style="6" customWidth="1"/>
    <col min="4360" max="4360" width="9" style="6"/>
    <col min="4361" max="4361" width="53.75" style="6" customWidth="1"/>
    <col min="4362" max="4606" width="9" style="6"/>
    <col min="4607" max="4607" width="5.625" style="6" customWidth="1"/>
    <col min="4608" max="4608" width="11.5" style="6" customWidth="1"/>
    <col min="4609" max="4609" width="40.5" style="6" customWidth="1"/>
    <col min="4610" max="4610" width="6.5" style="6" customWidth="1"/>
    <col min="4611" max="4611" width="6.875" style="6" customWidth="1"/>
    <col min="4612" max="4612" width="9.375" style="6" customWidth="1"/>
    <col min="4613" max="4613" width="14.75" style="6" customWidth="1"/>
    <col min="4614" max="4614" width="7.25" style="6" customWidth="1"/>
    <col min="4615" max="4615" width="64.5" style="6" customWidth="1"/>
    <col min="4616" max="4616" width="9" style="6"/>
    <col min="4617" max="4617" width="53.75" style="6" customWidth="1"/>
    <col min="4618" max="4862" width="9" style="6"/>
    <col min="4863" max="4863" width="5.625" style="6" customWidth="1"/>
    <col min="4864" max="4864" width="11.5" style="6" customWidth="1"/>
    <col min="4865" max="4865" width="40.5" style="6" customWidth="1"/>
    <col min="4866" max="4866" width="6.5" style="6" customWidth="1"/>
    <col min="4867" max="4867" width="6.875" style="6" customWidth="1"/>
    <col min="4868" max="4868" width="9.375" style="6" customWidth="1"/>
    <col min="4869" max="4869" width="14.75" style="6" customWidth="1"/>
    <col min="4870" max="4870" width="7.25" style="6" customWidth="1"/>
    <col min="4871" max="4871" width="64.5" style="6" customWidth="1"/>
    <col min="4872" max="4872" width="9" style="6"/>
    <col min="4873" max="4873" width="53.75" style="6" customWidth="1"/>
    <col min="4874" max="5118" width="9" style="6"/>
    <col min="5119" max="5119" width="5.625" style="6" customWidth="1"/>
    <col min="5120" max="5120" width="11.5" style="6" customWidth="1"/>
    <col min="5121" max="5121" width="40.5" style="6" customWidth="1"/>
    <col min="5122" max="5122" width="6.5" style="6" customWidth="1"/>
    <col min="5123" max="5123" width="6.875" style="6" customWidth="1"/>
    <col min="5124" max="5124" width="9.375" style="6" customWidth="1"/>
    <col min="5125" max="5125" width="14.75" style="6" customWidth="1"/>
    <col min="5126" max="5126" width="7.25" style="6" customWidth="1"/>
    <col min="5127" max="5127" width="64.5" style="6" customWidth="1"/>
    <col min="5128" max="5128" width="9" style="6"/>
    <col min="5129" max="5129" width="53.75" style="6" customWidth="1"/>
    <col min="5130" max="5374" width="9" style="6"/>
    <col min="5375" max="5375" width="5.625" style="6" customWidth="1"/>
    <col min="5376" max="5376" width="11.5" style="6" customWidth="1"/>
    <col min="5377" max="5377" width="40.5" style="6" customWidth="1"/>
    <col min="5378" max="5378" width="6.5" style="6" customWidth="1"/>
    <col min="5379" max="5379" width="6.875" style="6" customWidth="1"/>
    <col min="5380" max="5380" width="9.375" style="6" customWidth="1"/>
    <col min="5381" max="5381" width="14.75" style="6" customWidth="1"/>
    <col min="5382" max="5382" width="7.25" style="6" customWidth="1"/>
    <col min="5383" max="5383" width="64.5" style="6" customWidth="1"/>
    <col min="5384" max="5384" width="9" style="6"/>
    <col min="5385" max="5385" width="53.75" style="6" customWidth="1"/>
    <col min="5386" max="5630" width="9" style="6"/>
    <col min="5631" max="5631" width="5.625" style="6" customWidth="1"/>
    <col min="5632" max="5632" width="11.5" style="6" customWidth="1"/>
    <col min="5633" max="5633" width="40.5" style="6" customWidth="1"/>
    <col min="5634" max="5634" width="6.5" style="6" customWidth="1"/>
    <col min="5635" max="5635" width="6.875" style="6" customWidth="1"/>
    <col min="5636" max="5636" width="9.375" style="6" customWidth="1"/>
    <col min="5637" max="5637" width="14.75" style="6" customWidth="1"/>
    <col min="5638" max="5638" width="7.25" style="6" customWidth="1"/>
    <col min="5639" max="5639" width="64.5" style="6" customWidth="1"/>
    <col min="5640" max="5640" width="9" style="6"/>
    <col min="5641" max="5641" width="53.75" style="6" customWidth="1"/>
    <col min="5642" max="5886" width="9" style="6"/>
    <col min="5887" max="5887" width="5.625" style="6" customWidth="1"/>
    <col min="5888" max="5888" width="11.5" style="6" customWidth="1"/>
    <col min="5889" max="5889" width="40.5" style="6" customWidth="1"/>
    <col min="5890" max="5890" width="6.5" style="6" customWidth="1"/>
    <col min="5891" max="5891" width="6.875" style="6" customWidth="1"/>
    <col min="5892" max="5892" width="9.375" style="6" customWidth="1"/>
    <col min="5893" max="5893" width="14.75" style="6" customWidth="1"/>
    <col min="5894" max="5894" width="7.25" style="6" customWidth="1"/>
    <col min="5895" max="5895" width="64.5" style="6" customWidth="1"/>
    <col min="5896" max="5896" width="9" style="6"/>
    <col min="5897" max="5897" width="53.75" style="6" customWidth="1"/>
    <col min="5898" max="6142" width="9" style="6"/>
    <col min="6143" max="6143" width="5.625" style="6" customWidth="1"/>
    <col min="6144" max="6144" width="11.5" style="6" customWidth="1"/>
    <col min="6145" max="6145" width="40.5" style="6" customWidth="1"/>
    <col min="6146" max="6146" width="6.5" style="6" customWidth="1"/>
    <col min="6147" max="6147" width="6.875" style="6" customWidth="1"/>
    <col min="6148" max="6148" width="9.375" style="6" customWidth="1"/>
    <col min="6149" max="6149" width="14.75" style="6" customWidth="1"/>
    <col min="6150" max="6150" width="7.25" style="6" customWidth="1"/>
    <col min="6151" max="6151" width="64.5" style="6" customWidth="1"/>
    <col min="6152" max="6152" width="9" style="6"/>
    <col min="6153" max="6153" width="53.75" style="6" customWidth="1"/>
    <col min="6154" max="6398" width="9" style="6"/>
    <col min="6399" max="6399" width="5.625" style="6" customWidth="1"/>
    <col min="6400" max="6400" width="11.5" style="6" customWidth="1"/>
    <col min="6401" max="6401" width="40.5" style="6" customWidth="1"/>
    <col min="6402" max="6402" width="6.5" style="6" customWidth="1"/>
    <col min="6403" max="6403" width="6.875" style="6" customWidth="1"/>
    <col min="6404" max="6404" width="9.375" style="6" customWidth="1"/>
    <col min="6405" max="6405" width="14.75" style="6" customWidth="1"/>
    <col min="6406" max="6406" width="7.25" style="6" customWidth="1"/>
    <col min="6407" max="6407" width="64.5" style="6" customWidth="1"/>
    <col min="6408" max="6408" width="9" style="6"/>
    <col min="6409" max="6409" width="53.75" style="6" customWidth="1"/>
    <col min="6410" max="6654" width="9" style="6"/>
    <col min="6655" max="6655" width="5.625" style="6" customWidth="1"/>
    <col min="6656" max="6656" width="11.5" style="6" customWidth="1"/>
    <col min="6657" max="6657" width="40.5" style="6" customWidth="1"/>
    <col min="6658" max="6658" width="6.5" style="6" customWidth="1"/>
    <col min="6659" max="6659" width="6.875" style="6" customWidth="1"/>
    <col min="6660" max="6660" width="9.375" style="6" customWidth="1"/>
    <col min="6661" max="6661" width="14.75" style="6" customWidth="1"/>
    <col min="6662" max="6662" width="7.25" style="6" customWidth="1"/>
    <col min="6663" max="6663" width="64.5" style="6" customWidth="1"/>
    <col min="6664" max="6664" width="9" style="6"/>
    <col min="6665" max="6665" width="53.75" style="6" customWidth="1"/>
    <col min="6666" max="6910" width="9" style="6"/>
    <col min="6911" max="6911" width="5.625" style="6" customWidth="1"/>
    <col min="6912" max="6912" width="11.5" style="6" customWidth="1"/>
    <col min="6913" max="6913" width="40.5" style="6" customWidth="1"/>
    <col min="6914" max="6914" width="6.5" style="6" customWidth="1"/>
    <col min="6915" max="6915" width="6.875" style="6" customWidth="1"/>
    <col min="6916" max="6916" width="9.375" style="6" customWidth="1"/>
    <col min="6917" max="6917" width="14.75" style="6" customWidth="1"/>
    <col min="6918" max="6918" width="7.25" style="6" customWidth="1"/>
    <col min="6919" max="6919" width="64.5" style="6" customWidth="1"/>
    <col min="6920" max="6920" width="9" style="6"/>
    <col min="6921" max="6921" width="53.75" style="6" customWidth="1"/>
    <col min="6922" max="7166" width="9" style="6"/>
    <col min="7167" max="7167" width="5.625" style="6" customWidth="1"/>
    <col min="7168" max="7168" width="11.5" style="6" customWidth="1"/>
    <col min="7169" max="7169" width="40.5" style="6" customWidth="1"/>
    <col min="7170" max="7170" width="6.5" style="6" customWidth="1"/>
    <col min="7171" max="7171" width="6.875" style="6" customWidth="1"/>
    <col min="7172" max="7172" width="9.375" style="6" customWidth="1"/>
    <col min="7173" max="7173" width="14.75" style="6" customWidth="1"/>
    <col min="7174" max="7174" width="7.25" style="6" customWidth="1"/>
    <col min="7175" max="7175" width="64.5" style="6" customWidth="1"/>
    <col min="7176" max="7176" width="9" style="6"/>
    <col min="7177" max="7177" width="53.75" style="6" customWidth="1"/>
    <col min="7178" max="7422" width="9" style="6"/>
    <col min="7423" max="7423" width="5.625" style="6" customWidth="1"/>
    <col min="7424" max="7424" width="11.5" style="6" customWidth="1"/>
    <col min="7425" max="7425" width="40.5" style="6" customWidth="1"/>
    <col min="7426" max="7426" width="6.5" style="6" customWidth="1"/>
    <col min="7427" max="7427" width="6.875" style="6" customWidth="1"/>
    <col min="7428" max="7428" width="9.375" style="6" customWidth="1"/>
    <col min="7429" max="7429" width="14.75" style="6" customWidth="1"/>
    <col min="7430" max="7430" width="7.25" style="6" customWidth="1"/>
    <col min="7431" max="7431" width="64.5" style="6" customWidth="1"/>
    <col min="7432" max="7432" width="9" style="6"/>
    <col min="7433" max="7433" width="53.75" style="6" customWidth="1"/>
    <col min="7434" max="7678" width="9" style="6"/>
    <col min="7679" max="7679" width="5.625" style="6" customWidth="1"/>
    <col min="7680" max="7680" width="11.5" style="6" customWidth="1"/>
    <col min="7681" max="7681" width="40.5" style="6" customWidth="1"/>
    <col min="7682" max="7682" width="6.5" style="6" customWidth="1"/>
    <col min="7683" max="7683" width="6.875" style="6" customWidth="1"/>
    <col min="7684" max="7684" width="9.375" style="6" customWidth="1"/>
    <col min="7685" max="7685" width="14.75" style="6" customWidth="1"/>
    <col min="7686" max="7686" width="7.25" style="6" customWidth="1"/>
    <col min="7687" max="7687" width="64.5" style="6" customWidth="1"/>
    <col min="7688" max="7688" width="9" style="6"/>
    <col min="7689" max="7689" width="53.75" style="6" customWidth="1"/>
    <col min="7690" max="7934" width="9" style="6"/>
    <col min="7935" max="7935" width="5.625" style="6" customWidth="1"/>
    <col min="7936" max="7936" width="11.5" style="6" customWidth="1"/>
    <col min="7937" max="7937" width="40.5" style="6" customWidth="1"/>
    <col min="7938" max="7938" width="6.5" style="6" customWidth="1"/>
    <col min="7939" max="7939" width="6.875" style="6" customWidth="1"/>
    <col min="7940" max="7940" width="9.375" style="6" customWidth="1"/>
    <col min="7941" max="7941" width="14.75" style="6" customWidth="1"/>
    <col min="7942" max="7942" width="7.25" style="6" customWidth="1"/>
    <col min="7943" max="7943" width="64.5" style="6" customWidth="1"/>
    <col min="7944" max="7944" width="9" style="6"/>
    <col min="7945" max="7945" width="53.75" style="6" customWidth="1"/>
    <col min="7946" max="8190" width="9" style="6"/>
    <col min="8191" max="8191" width="5.625" style="6" customWidth="1"/>
    <col min="8192" max="8192" width="11.5" style="6" customWidth="1"/>
    <col min="8193" max="8193" width="40.5" style="6" customWidth="1"/>
    <col min="8194" max="8194" width="6.5" style="6" customWidth="1"/>
    <col min="8195" max="8195" width="6.875" style="6" customWidth="1"/>
    <col min="8196" max="8196" width="9.375" style="6" customWidth="1"/>
    <col min="8197" max="8197" width="14.75" style="6" customWidth="1"/>
    <col min="8198" max="8198" width="7.25" style="6" customWidth="1"/>
    <col min="8199" max="8199" width="64.5" style="6" customWidth="1"/>
    <col min="8200" max="8200" width="9" style="6"/>
    <col min="8201" max="8201" width="53.75" style="6" customWidth="1"/>
    <col min="8202" max="8446" width="9" style="6"/>
    <col min="8447" max="8447" width="5.625" style="6" customWidth="1"/>
    <col min="8448" max="8448" width="11.5" style="6" customWidth="1"/>
    <col min="8449" max="8449" width="40.5" style="6" customWidth="1"/>
    <col min="8450" max="8450" width="6.5" style="6" customWidth="1"/>
    <col min="8451" max="8451" width="6.875" style="6" customWidth="1"/>
    <col min="8452" max="8452" width="9.375" style="6" customWidth="1"/>
    <col min="8453" max="8453" width="14.75" style="6" customWidth="1"/>
    <col min="8454" max="8454" width="7.25" style="6" customWidth="1"/>
    <col min="8455" max="8455" width="64.5" style="6" customWidth="1"/>
    <col min="8456" max="8456" width="9" style="6"/>
    <col min="8457" max="8457" width="53.75" style="6" customWidth="1"/>
    <col min="8458" max="8702" width="9" style="6"/>
    <col min="8703" max="8703" width="5.625" style="6" customWidth="1"/>
    <col min="8704" max="8704" width="11.5" style="6" customWidth="1"/>
    <col min="8705" max="8705" width="40.5" style="6" customWidth="1"/>
    <col min="8706" max="8706" width="6.5" style="6" customWidth="1"/>
    <col min="8707" max="8707" width="6.875" style="6" customWidth="1"/>
    <col min="8708" max="8708" width="9.375" style="6" customWidth="1"/>
    <col min="8709" max="8709" width="14.75" style="6" customWidth="1"/>
    <col min="8710" max="8710" width="7.25" style="6" customWidth="1"/>
    <col min="8711" max="8711" width="64.5" style="6" customWidth="1"/>
    <col min="8712" max="8712" width="9" style="6"/>
    <col min="8713" max="8713" width="53.75" style="6" customWidth="1"/>
    <col min="8714" max="8958" width="9" style="6"/>
    <col min="8959" max="8959" width="5.625" style="6" customWidth="1"/>
    <col min="8960" max="8960" width="11.5" style="6" customWidth="1"/>
    <col min="8961" max="8961" width="40.5" style="6" customWidth="1"/>
    <col min="8962" max="8962" width="6.5" style="6" customWidth="1"/>
    <col min="8963" max="8963" width="6.875" style="6" customWidth="1"/>
    <col min="8964" max="8964" width="9.375" style="6" customWidth="1"/>
    <col min="8965" max="8965" width="14.75" style="6" customWidth="1"/>
    <col min="8966" max="8966" width="7.25" style="6" customWidth="1"/>
    <col min="8967" max="8967" width="64.5" style="6" customWidth="1"/>
    <col min="8968" max="8968" width="9" style="6"/>
    <col min="8969" max="8969" width="53.75" style="6" customWidth="1"/>
    <col min="8970" max="9214" width="9" style="6"/>
    <col min="9215" max="9215" width="5.625" style="6" customWidth="1"/>
    <col min="9216" max="9216" width="11.5" style="6" customWidth="1"/>
    <col min="9217" max="9217" width="40.5" style="6" customWidth="1"/>
    <col min="9218" max="9218" width="6.5" style="6" customWidth="1"/>
    <col min="9219" max="9219" width="6.875" style="6" customWidth="1"/>
    <col min="9220" max="9220" width="9.375" style="6" customWidth="1"/>
    <col min="9221" max="9221" width="14.75" style="6" customWidth="1"/>
    <col min="9222" max="9222" width="7.25" style="6" customWidth="1"/>
    <col min="9223" max="9223" width="64.5" style="6" customWidth="1"/>
    <col min="9224" max="9224" width="9" style="6"/>
    <col min="9225" max="9225" width="53.75" style="6" customWidth="1"/>
    <col min="9226" max="9470" width="9" style="6"/>
    <col min="9471" max="9471" width="5.625" style="6" customWidth="1"/>
    <col min="9472" max="9472" width="11.5" style="6" customWidth="1"/>
    <col min="9473" max="9473" width="40.5" style="6" customWidth="1"/>
    <col min="9474" max="9474" width="6.5" style="6" customWidth="1"/>
    <col min="9475" max="9475" width="6.875" style="6" customWidth="1"/>
    <col min="9476" max="9476" width="9.375" style="6" customWidth="1"/>
    <col min="9477" max="9477" width="14.75" style="6" customWidth="1"/>
    <col min="9478" max="9478" width="7.25" style="6" customWidth="1"/>
    <col min="9479" max="9479" width="64.5" style="6" customWidth="1"/>
    <col min="9480" max="9480" width="9" style="6"/>
    <col min="9481" max="9481" width="53.75" style="6" customWidth="1"/>
    <col min="9482" max="9726" width="9" style="6"/>
    <col min="9727" max="9727" width="5.625" style="6" customWidth="1"/>
    <col min="9728" max="9728" width="11.5" style="6" customWidth="1"/>
    <col min="9729" max="9729" width="40.5" style="6" customWidth="1"/>
    <col min="9730" max="9730" width="6.5" style="6" customWidth="1"/>
    <col min="9731" max="9731" width="6.875" style="6" customWidth="1"/>
    <col min="9732" max="9732" width="9.375" style="6" customWidth="1"/>
    <col min="9733" max="9733" width="14.75" style="6" customWidth="1"/>
    <col min="9734" max="9734" width="7.25" style="6" customWidth="1"/>
    <col min="9735" max="9735" width="64.5" style="6" customWidth="1"/>
    <col min="9736" max="9736" width="9" style="6"/>
    <col min="9737" max="9737" width="53.75" style="6" customWidth="1"/>
    <col min="9738" max="9982" width="9" style="6"/>
    <col min="9983" max="9983" width="5.625" style="6" customWidth="1"/>
    <col min="9984" max="9984" width="11.5" style="6" customWidth="1"/>
    <col min="9985" max="9985" width="40.5" style="6" customWidth="1"/>
    <col min="9986" max="9986" width="6.5" style="6" customWidth="1"/>
    <col min="9987" max="9987" width="6.875" style="6" customWidth="1"/>
    <col min="9988" max="9988" width="9.375" style="6" customWidth="1"/>
    <col min="9989" max="9989" width="14.75" style="6" customWidth="1"/>
    <col min="9990" max="9990" width="7.25" style="6" customWidth="1"/>
    <col min="9991" max="9991" width="64.5" style="6" customWidth="1"/>
    <col min="9992" max="9992" width="9" style="6"/>
    <col min="9993" max="9993" width="53.75" style="6" customWidth="1"/>
    <col min="9994" max="10238" width="9" style="6"/>
    <col min="10239" max="10239" width="5.625" style="6" customWidth="1"/>
    <col min="10240" max="10240" width="11.5" style="6" customWidth="1"/>
    <col min="10241" max="10241" width="40.5" style="6" customWidth="1"/>
    <col min="10242" max="10242" width="6.5" style="6" customWidth="1"/>
    <col min="10243" max="10243" width="6.875" style="6" customWidth="1"/>
    <col min="10244" max="10244" width="9.375" style="6" customWidth="1"/>
    <col min="10245" max="10245" width="14.75" style="6" customWidth="1"/>
    <col min="10246" max="10246" width="7.25" style="6" customWidth="1"/>
    <col min="10247" max="10247" width="64.5" style="6" customWidth="1"/>
    <col min="10248" max="10248" width="9" style="6"/>
    <col min="10249" max="10249" width="53.75" style="6" customWidth="1"/>
    <col min="10250" max="10494" width="9" style="6"/>
    <col min="10495" max="10495" width="5.625" style="6" customWidth="1"/>
    <col min="10496" max="10496" width="11.5" style="6" customWidth="1"/>
    <col min="10497" max="10497" width="40.5" style="6" customWidth="1"/>
    <col min="10498" max="10498" width="6.5" style="6" customWidth="1"/>
    <col min="10499" max="10499" width="6.875" style="6" customWidth="1"/>
    <col min="10500" max="10500" width="9.375" style="6" customWidth="1"/>
    <col min="10501" max="10501" width="14.75" style="6" customWidth="1"/>
    <col min="10502" max="10502" width="7.25" style="6" customWidth="1"/>
    <col min="10503" max="10503" width="64.5" style="6" customWidth="1"/>
    <col min="10504" max="10504" width="9" style="6"/>
    <col min="10505" max="10505" width="53.75" style="6" customWidth="1"/>
    <col min="10506" max="10750" width="9" style="6"/>
    <col min="10751" max="10751" width="5.625" style="6" customWidth="1"/>
    <col min="10752" max="10752" width="11.5" style="6" customWidth="1"/>
    <col min="10753" max="10753" width="40.5" style="6" customWidth="1"/>
    <col min="10754" max="10754" width="6.5" style="6" customWidth="1"/>
    <col min="10755" max="10755" width="6.875" style="6" customWidth="1"/>
    <col min="10756" max="10756" width="9.375" style="6" customWidth="1"/>
    <col min="10757" max="10757" width="14.75" style="6" customWidth="1"/>
    <col min="10758" max="10758" width="7.25" style="6" customWidth="1"/>
    <col min="10759" max="10759" width="64.5" style="6" customWidth="1"/>
    <col min="10760" max="10760" width="9" style="6"/>
    <col min="10761" max="10761" width="53.75" style="6" customWidth="1"/>
    <col min="10762" max="11006" width="9" style="6"/>
    <col min="11007" max="11007" width="5.625" style="6" customWidth="1"/>
    <col min="11008" max="11008" width="11.5" style="6" customWidth="1"/>
    <col min="11009" max="11009" width="40.5" style="6" customWidth="1"/>
    <col min="11010" max="11010" width="6.5" style="6" customWidth="1"/>
    <col min="11011" max="11011" width="6.875" style="6" customWidth="1"/>
    <col min="11012" max="11012" width="9.375" style="6" customWidth="1"/>
    <col min="11013" max="11013" width="14.75" style="6" customWidth="1"/>
    <col min="11014" max="11014" width="7.25" style="6" customWidth="1"/>
    <col min="11015" max="11015" width="64.5" style="6" customWidth="1"/>
    <col min="11016" max="11016" width="9" style="6"/>
    <col min="11017" max="11017" width="53.75" style="6" customWidth="1"/>
    <col min="11018" max="11262" width="9" style="6"/>
    <col min="11263" max="11263" width="5.625" style="6" customWidth="1"/>
    <col min="11264" max="11264" width="11.5" style="6" customWidth="1"/>
    <col min="11265" max="11265" width="40.5" style="6" customWidth="1"/>
    <col min="11266" max="11266" width="6.5" style="6" customWidth="1"/>
    <col min="11267" max="11267" width="6.875" style="6" customWidth="1"/>
    <col min="11268" max="11268" width="9.375" style="6" customWidth="1"/>
    <col min="11269" max="11269" width="14.75" style="6" customWidth="1"/>
    <col min="11270" max="11270" width="7.25" style="6" customWidth="1"/>
    <col min="11271" max="11271" width="64.5" style="6" customWidth="1"/>
    <col min="11272" max="11272" width="9" style="6"/>
    <col min="11273" max="11273" width="53.75" style="6" customWidth="1"/>
    <col min="11274" max="11518" width="9" style="6"/>
    <col min="11519" max="11519" width="5.625" style="6" customWidth="1"/>
    <col min="11520" max="11520" width="11.5" style="6" customWidth="1"/>
    <col min="11521" max="11521" width="40.5" style="6" customWidth="1"/>
    <col min="11522" max="11522" width="6.5" style="6" customWidth="1"/>
    <col min="11523" max="11523" width="6.875" style="6" customWidth="1"/>
    <col min="11524" max="11524" width="9.375" style="6" customWidth="1"/>
    <col min="11525" max="11525" width="14.75" style="6" customWidth="1"/>
    <col min="11526" max="11526" width="7.25" style="6" customWidth="1"/>
    <col min="11527" max="11527" width="64.5" style="6" customWidth="1"/>
    <col min="11528" max="11528" width="9" style="6"/>
    <col min="11529" max="11529" width="53.75" style="6" customWidth="1"/>
    <col min="11530" max="11774" width="9" style="6"/>
    <col min="11775" max="11775" width="5.625" style="6" customWidth="1"/>
    <col min="11776" max="11776" width="11.5" style="6" customWidth="1"/>
    <col min="11777" max="11777" width="40.5" style="6" customWidth="1"/>
    <col min="11778" max="11778" width="6.5" style="6" customWidth="1"/>
    <col min="11779" max="11779" width="6.875" style="6" customWidth="1"/>
    <col min="11780" max="11780" width="9.375" style="6" customWidth="1"/>
    <col min="11781" max="11781" width="14.75" style="6" customWidth="1"/>
    <col min="11782" max="11782" width="7.25" style="6" customWidth="1"/>
    <col min="11783" max="11783" width="64.5" style="6" customWidth="1"/>
    <col min="11784" max="11784" width="9" style="6"/>
    <col min="11785" max="11785" width="53.75" style="6" customWidth="1"/>
    <col min="11786" max="12030" width="9" style="6"/>
    <col min="12031" max="12031" width="5.625" style="6" customWidth="1"/>
    <col min="12032" max="12032" width="11.5" style="6" customWidth="1"/>
    <col min="12033" max="12033" width="40.5" style="6" customWidth="1"/>
    <col min="12034" max="12034" width="6.5" style="6" customWidth="1"/>
    <col min="12035" max="12035" width="6.875" style="6" customWidth="1"/>
    <col min="12036" max="12036" width="9.375" style="6" customWidth="1"/>
    <col min="12037" max="12037" width="14.75" style="6" customWidth="1"/>
    <col min="12038" max="12038" width="7.25" style="6" customWidth="1"/>
    <col min="12039" max="12039" width="64.5" style="6" customWidth="1"/>
    <col min="12040" max="12040" width="9" style="6"/>
    <col min="12041" max="12041" width="53.75" style="6" customWidth="1"/>
    <col min="12042" max="12286" width="9" style="6"/>
    <col min="12287" max="12287" width="5.625" style="6" customWidth="1"/>
    <col min="12288" max="12288" width="11.5" style="6" customWidth="1"/>
    <col min="12289" max="12289" width="40.5" style="6" customWidth="1"/>
    <col min="12290" max="12290" width="6.5" style="6" customWidth="1"/>
    <col min="12291" max="12291" width="6.875" style="6" customWidth="1"/>
    <col min="12292" max="12292" width="9.375" style="6" customWidth="1"/>
    <col min="12293" max="12293" width="14.75" style="6" customWidth="1"/>
    <col min="12294" max="12294" width="7.25" style="6" customWidth="1"/>
    <col min="12295" max="12295" width="64.5" style="6" customWidth="1"/>
    <col min="12296" max="12296" width="9" style="6"/>
    <col min="12297" max="12297" width="53.75" style="6" customWidth="1"/>
    <col min="12298" max="12542" width="9" style="6"/>
    <col min="12543" max="12543" width="5.625" style="6" customWidth="1"/>
    <col min="12544" max="12544" width="11.5" style="6" customWidth="1"/>
    <col min="12545" max="12545" width="40.5" style="6" customWidth="1"/>
    <col min="12546" max="12546" width="6.5" style="6" customWidth="1"/>
    <col min="12547" max="12547" width="6.875" style="6" customWidth="1"/>
    <col min="12548" max="12548" width="9.375" style="6" customWidth="1"/>
    <col min="12549" max="12549" width="14.75" style="6" customWidth="1"/>
    <col min="12550" max="12550" width="7.25" style="6" customWidth="1"/>
    <col min="12551" max="12551" width="64.5" style="6" customWidth="1"/>
    <col min="12552" max="12552" width="9" style="6"/>
    <col min="12553" max="12553" width="53.75" style="6" customWidth="1"/>
    <col min="12554" max="12798" width="9" style="6"/>
    <col min="12799" max="12799" width="5.625" style="6" customWidth="1"/>
    <col min="12800" max="12800" width="11.5" style="6" customWidth="1"/>
    <col min="12801" max="12801" width="40.5" style="6" customWidth="1"/>
    <col min="12802" max="12802" width="6.5" style="6" customWidth="1"/>
    <col min="12803" max="12803" width="6.875" style="6" customWidth="1"/>
    <col min="12804" max="12804" width="9.375" style="6" customWidth="1"/>
    <col min="12805" max="12805" width="14.75" style="6" customWidth="1"/>
    <col min="12806" max="12806" width="7.25" style="6" customWidth="1"/>
    <col min="12807" max="12807" width="64.5" style="6" customWidth="1"/>
    <col min="12808" max="12808" width="9" style="6"/>
    <col min="12809" max="12809" width="53.75" style="6" customWidth="1"/>
    <col min="12810" max="13054" width="9" style="6"/>
    <col min="13055" max="13055" width="5.625" style="6" customWidth="1"/>
    <col min="13056" max="13056" width="11.5" style="6" customWidth="1"/>
    <col min="13057" max="13057" width="40.5" style="6" customWidth="1"/>
    <col min="13058" max="13058" width="6.5" style="6" customWidth="1"/>
    <col min="13059" max="13059" width="6.875" style="6" customWidth="1"/>
    <col min="13060" max="13060" width="9.375" style="6" customWidth="1"/>
    <col min="13061" max="13061" width="14.75" style="6" customWidth="1"/>
    <col min="13062" max="13062" width="7.25" style="6" customWidth="1"/>
    <col min="13063" max="13063" width="64.5" style="6" customWidth="1"/>
    <col min="13064" max="13064" width="9" style="6"/>
    <col min="13065" max="13065" width="53.75" style="6" customWidth="1"/>
    <col min="13066" max="13310" width="9" style="6"/>
    <col min="13311" max="13311" width="5.625" style="6" customWidth="1"/>
    <col min="13312" max="13312" width="11.5" style="6" customWidth="1"/>
    <col min="13313" max="13313" width="40.5" style="6" customWidth="1"/>
    <col min="13314" max="13314" width="6.5" style="6" customWidth="1"/>
    <col min="13315" max="13315" width="6.875" style="6" customWidth="1"/>
    <col min="13316" max="13316" width="9.375" style="6" customWidth="1"/>
    <col min="13317" max="13317" width="14.75" style="6" customWidth="1"/>
    <col min="13318" max="13318" width="7.25" style="6" customWidth="1"/>
    <col min="13319" max="13319" width="64.5" style="6" customWidth="1"/>
    <col min="13320" max="13320" width="9" style="6"/>
    <col min="13321" max="13321" width="53.75" style="6" customWidth="1"/>
    <col min="13322" max="13566" width="9" style="6"/>
    <col min="13567" max="13567" width="5.625" style="6" customWidth="1"/>
    <col min="13568" max="13568" width="11.5" style="6" customWidth="1"/>
    <col min="13569" max="13569" width="40.5" style="6" customWidth="1"/>
    <col min="13570" max="13570" width="6.5" style="6" customWidth="1"/>
    <col min="13571" max="13571" width="6.875" style="6" customWidth="1"/>
    <col min="13572" max="13572" width="9.375" style="6" customWidth="1"/>
    <col min="13573" max="13573" width="14.75" style="6" customWidth="1"/>
    <col min="13574" max="13574" width="7.25" style="6" customWidth="1"/>
    <col min="13575" max="13575" width="64.5" style="6" customWidth="1"/>
    <col min="13576" max="13576" width="9" style="6"/>
    <col min="13577" max="13577" width="53.75" style="6" customWidth="1"/>
    <col min="13578" max="13822" width="9" style="6"/>
    <col min="13823" max="13823" width="5.625" style="6" customWidth="1"/>
    <col min="13824" max="13824" width="11.5" style="6" customWidth="1"/>
    <col min="13825" max="13825" width="40.5" style="6" customWidth="1"/>
    <col min="13826" max="13826" width="6.5" style="6" customWidth="1"/>
    <col min="13827" max="13827" width="6.875" style="6" customWidth="1"/>
    <col min="13828" max="13828" width="9.375" style="6" customWidth="1"/>
    <col min="13829" max="13829" width="14.75" style="6" customWidth="1"/>
    <col min="13830" max="13830" width="7.25" style="6" customWidth="1"/>
    <col min="13831" max="13831" width="64.5" style="6" customWidth="1"/>
    <col min="13832" max="13832" width="9" style="6"/>
    <col min="13833" max="13833" width="53.75" style="6" customWidth="1"/>
    <col min="13834" max="14078" width="9" style="6"/>
    <col min="14079" max="14079" width="5.625" style="6" customWidth="1"/>
    <col min="14080" max="14080" width="11.5" style="6" customWidth="1"/>
    <col min="14081" max="14081" width="40.5" style="6" customWidth="1"/>
    <col min="14082" max="14082" width="6.5" style="6" customWidth="1"/>
    <col min="14083" max="14083" width="6.875" style="6" customWidth="1"/>
    <col min="14084" max="14084" width="9.375" style="6" customWidth="1"/>
    <col min="14085" max="14085" width="14.75" style="6" customWidth="1"/>
    <col min="14086" max="14086" width="7.25" style="6" customWidth="1"/>
    <col min="14087" max="14087" width="64.5" style="6" customWidth="1"/>
    <col min="14088" max="14088" width="9" style="6"/>
    <col min="14089" max="14089" width="53.75" style="6" customWidth="1"/>
    <col min="14090" max="14334" width="9" style="6"/>
    <col min="14335" max="14335" width="5.625" style="6" customWidth="1"/>
    <col min="14336" max="14336" width="11.5" style="6" customWidth="1"/>
    <col min="14337" max="14337" width="40.5" style="6" customWidth="1"/>
    <col min="14338" max="14338" width="6.5" style="6" customWidth="1"/>
    <col min="14339" max="14339" width="6.875" style="6" customWidth="1"/>
    <col min="14340" max="14340" width="9.375" style="6" customWidth="1"/>
    <col min="14341" max="14341" width="14.75" style="6" customWidth="1"/>
    <col min="14342" max="14342" width="7.25" style="6" customWidth="1"/>
    <col min="14343" max="14343" width="64.5" style="6" customWidth="1"/>
    <col min="14344" max="14344" width="9" style="6"/>
    <col min="14345" max="14345" width="53.75" style="6" customWidth="1"/>
    <col min="14346" max="14590" width="9" style="6"/>
    <col min="14591" max="14591" width="5.625" style="6" customWidth="1"/>
    <col min="14592" max="14592" width="11.5" style="6" customWidth="1"/>
    <col min="14593" max="14593" width="40.5" style="6" customWidth="1"/>
    <col min="14594" max="14594" width="6.5" style="6" customWidth="1"/>
    <col min="14595" max="14595" width="6.875" style="6" customWidth="1"/>
    <col min="14596" max="14596" width="9.375" style="6" customWidth="1"/>
    <col min="14597" max="14597" width="14.75" style="6" customWidth="1"/>
    <col min="14598" max="14598" width="7.25" style="6" customWidth="1"/>
    <col min="14599" max="14599" width="64.5" style="6" customWidth="1"/>
    <col min="14600" max="14600" width="9" style="6"/>
    <col min="14601" max="14601" width="53.75" style="6" customWidth="1"/>
    <col min="14602" max="14846" width="9" style="6"/>
    <col min="14847" max="14847" width="5.625" style="6" customWidth="1"/>
    <col min="14848" max="14848" width="11.5" style="6" customWidth="1"/>
    <col min="14849" max="14849" width="40.5" style="6" customWidth="1"/>
    <col min="14850" max="14850" width="6.5" style="6" customWidth="1"/>
    <col min="14851" max="14851" width="6.875" style="6" customWidth="1"/>
    <col min="14852" max="14852" width="9.375" style="6" customWidth="1"/>
    <col min="14853" max="14853" width="14.75" style="6" customWidth="1"/>
    <col min="14854" max="14854" width="7.25" style="6" customWidth="1"/>
    <col min="14855" max="14855" width="64.5" style="6" customWidth="1"/>
    <col min="14856" max="14856" width="9" style="6"/>
    <col min="14857" max="14857" width="53.75" style="6" customWidth="1"/>
    <col min="14858" max="15102" width="9" style="6"/>
    <col min="15103" max="15103" width="5.625" style="6" customWidth="1"/>
    <col min="15104" max="15104" width="11.5" style="6" customWidth="1"/>
    <col min="15105" max="15105" width="40.5" style="6" customWidth="1"/>
    <col min="15106" max="15106" width="6.5" style="6" customWidth="1"/>
    <col min="15107" max="15107" width="6.875" style="6" customWidth="1"/>
    <col min="15108" max="15108" width="9.375" style="6" customWidth="1"/>
    <col min="15109" max="15109" width="14.75" style="6" customWidth="1"/>
    <col min="15110" max="15110" width="7.25" style="6" customWidth="1"/>
    <col min="15111" max="15111" width="64.5" style="6" customWidth="1"/>
    <col min="15112" max="15112" width="9" style="6"/>
    <col min="15113" max="15113" width="53.75" style="6" customWidth="1"/>
    <col min="15114" max="15358" width="9" style="6"/>
    <col min="15359" max="15359" width="5.625" style="6" customWidth="1"/>
    <col min="15360" max="15360" width="11.5" style="6" customWidth="1"/>
    <col min="15361" max="15361" width="40.5" style="6" customWidth="1"/>
    <col min="15362" max="15362" width="6.5" style="6" customWidth="1"/>
    <col min="15363" max="15363" width="6.875" style="6" customWidth="1"/>
    <col min="15364" max="15364" width="9.375" style="6" customWidth="1"/>
    <col min="15365" max="15365" width="14.75" style="6" customWidth="1"/>
    <col min="15366" max="15366" width="7.25" style="6" customWidth="1"/>
    <col min="15367" max="15367" width="64.5" style="6" customWidth="1"/>
    <col min="15368" max="15368" width="9" style="6"/>
    <col min="15369" max="15369" width="53.75" style="6" customWidth="1"/>
    <col min="15370" max="15614" width="9" style="6"/>
    <col min="15615" max="15615" width="5.625" style="6" customWidth="1"/>
    <col min="15616" max="15616" width="11.5" style="6" customWidth="1"/>
    <col min="15617" max="15617" width="40.5" style="6" customWidth="1"/>
    <col min="15618" max="15618" width="6.5" style="6" customWidth="1"/>
    <col min="15619" max="15619" width="6.875" style="6" customWidth="1"/>
    <col min="15620" max="15620" width="9.375" style="6" customWidth="1"/>
    <col min="15621" max="15621" width="14.75" style="6" customWidth="1"/>
    <col min="15622" max="15622" width="7.25" style="6" customWidth="1"/>
    <col min="15623" max="15623" width="64.5" style="6" customWidth="1"/>
    <col min="15624" max="15624" width="9" style="6"/>
    <col min="15625" max="15625" width="53.75" style="6" customWidth="1"/>
    <col min="15626" max="15870" width="9" style="6"/>
    <col min="15871" max="15871" width="5.625" style="6" customWidth="1"/>
    <col min="15872" max="15872" width="11.5" style="6" customWidth="1"/>
    <col min="15873" max="15873" width="40.5" style="6" customWidth="1"/>
    <col min="15874" max="15874" width="6.5" style="6" customWidth="1"/>
    <col min="15875" max="15875" width="6.875" style="6" customWidth="1"/>
    <col min="15876" max="15876" width="9.375" style="6" customWidth="1"/>
    <col min="15877" max="15877" width="14.75" style="6" customWidth="1"/>
    <col min="15878" max="15878" width="7.25" style="6" customWidth="1"/>
    <col min="15879" max="15879" width="64.5" style="6" customWidth="1"/>
    <col min="15880" max="15880" width="9" style="6"/>
    <col min="15881" max="15881" width="53.75" style="6" customWidth="1"/>
    <col min="15882" max="16126" width="9" style="6"/>
    <col min="16127" max="16127" width="5.625" style="6" customWidth="1"/>
    <col min="16128" max="16128" width="11.5" style="6" customWidth="1"/>
    <col min="16129" max="16129" width="40.5" style="6" customWidth="1"/>
    <col min="16130" max="16130" width="6.5" style="6" customWidth="1"/>
    <col min="16131" max="16131" width="6.875" style="6" customWidth="1"/>
    <col min="16132" max="16132" width="9.375" style="6" customWidth="1"/>
    <col min="16133" max="16133" width="14.75" style="6" customWidth="1"/>
    <col min="16134" max="16134" width="7.25" style="6" customWidth="1"/>
    <col min="16135" max="16135" width="64.5" style="6" customWidth="1"/>
    <col min="16136" max="16136" width="9" style="6"/>
    <col min="16137" max="16137" width="53.75" style="6" customWidth="1"/>
    <col min="16138" max="16384" width="9" style="6"/>
  </cols>
  <sheetData>
    <row r="1" spans="1:8">
      <c r="A1" s="511" t="s">
        <v>1360</v>
      </c>
      <c r="B1" s="511"/>
      <c r="C1" s="511"/>
      <c r="D1" s="511"/>
      <c r="E1" s="511"/>
      <c r="F1" s="458"/>
      <c r="G1" s="458"/>
    </row>
    <row r="2" spans="1:8" s="50" customFormat="1">
      <c r="A2" s="512" t="s">
        <v>1182</v>
      </c>
      <c r="B2" s="512"/>
      <c r="C2" s="512"/>
      <c r="D2" s="512"/>
      <c r="E2" s="512"/>
      <c r="F2" s="458"/>
      <c r="G2" s="458"/>
      <c r="H2" s="458"/>
    </row>
    <row r="3" spans="1:8">
      <c r="A3" s="129"/>
      <c r="B3" s="129"/>
      <c r="C3" s="129"/>
      <c r="D3" s="129"/>
      <c r="E3" s="129"/>
      <c r="F3" s="458"/>
      <c r="G3" s="458"/>
    </row>
    <row r="4" spans="1:8" ht="30">
      <c r="A4" s="130" t="s">
        <v>12</v>
      </c>
      <c r="B4" s="130" t="s">
        <v>13</v>
      </c>
      <c r="C4" s="130" t="s">
        <v>14</v>
      </c>
      <c r="D4" s="65" t="s">
        <v>15</v>
      </c>
      <c r="E4" s="65" t="s">
        <v>0</v>
      </c>
      <c r="F4" s="65" t="s">
        <v>1232</v>
      </c>
      <c r="G4" s="65" t="s">
        <v>1233</v>
      </c>
    </row>
    <row r="5" spans="1:8">
      <c r="A5" s="130">
        <v>1</v>
      </c>
      <c r="B5" s="130">
        <v>2</v>
      </c>
      <c r="C5" s="130">
        <v>3</v>
      </c>
      <c r="D5" s="130">
        <v>4</v>
      </c>
      <c r="E5" s="130">
        <v>5</v>
      </c>
      <c r="F5" s="130">
        <v>6</v>
      </c>
      <c r="G5" s="130">
        <v>7</v>
      </c>
    </row>
    <row r="6" spans="1:8">
      <c r="A6" s="194" t="s">
        <v>314</v>
      </c>
      <c r="B6" s="459"/>
      <c r="C6" s="173" t="s">
        <v>315</v>
      </c>
      <c r="D6" s="178"/>
      <c r="E6" s="195"/>
      <c r="F6" s="178"/>
      <c r="G6" s="195"/>
    </row>
    <row r="7" spans="1:8" ht="30">
      <c r="A7" s="139" t="s">
        <v>124</v>
      </c>
      <c r="B7" s="132" t="s">
        <v>472</v>
      </c>
      <c r="C7" s="181" t="s">
        <v>473</v>
      </c>
      <c r="D7" s="182" t="s">
        <v>4</v>
      </c>
      <c r="E7" s="142">
        <v>36.1</v>
      </c>
      <c r="F7" s="182"/>
      <c r="G7" s="69">
        <f t="shared" ref="G7:G8" si="0">ROUND(E7*F7,2)</f>
        <v>0</v>
      </c>
    </row>
    <row r="8" spans="1:8" ht="30">
      <c r="A8" s="139" t="s">
        <v>128</v>
      </c>
      <c r="B8" s="132" t="s">
        <v>472</v>
      </c>
      <c r="C8" s="181" t="s">
        <v>363</v>
      </c>
      <c r="D8" s="182" t="s">
        <v>26</v>
      </c>
      <c r="E8" s="142">
        <v>3</v>
      </c>
      <c r="F8" s="182"/>
      <c r="G8" s="69">
        <f t="shared" si="0"/>
        <v>0</v>
      </c>
    </row>
    <row r="9" spans="1:8">
      <c r="A9" s="276"/>
      <c r="B9" s="277"/>
      <c r="C9" s="277" t="s">
        <v>1240</v>
      </c>
      <c r="D9" s="276"/>
      <c r="E9" s="278"/>
      <c r="F9" s="276"/>
      <c r="G9" s="278">
        <f>SUM(G7:G8)</f>
        <v>0</v>
      </c>
    </row>
    <row r="10" spans="1:8">
      <c r="A10" s="194" t="s">
        <v>318</v>
      </c>
      <c r="B10" s="194"/>
      <c r="C10" s="173" t="s">
        <v>342</v>
      </c>
      <c r="D10" s="178"/>
      <c r="E10" s="195"/>
      <c r="F10" s="178"/>
      <c r="G10" s="195"/>
    </row>
    <row r="11" spans="1:8">
      <c r="A11" s="136">
        <v>1</v>
      </c>
      <c r="B11" s="136"/>
      <c r="C11" s="138" t="s">
        <v>276</v>
      </c>
      <c r="D11" s="134"/>
      <c r="E11" s="180"/>
      <c r="F11" s="134"/>
      <c r="G11" s="180"/>
    </row>
    <row r="12" spans="1:8" ht="30">
      <c r="A12" s="139" t="s">
        <v>124</v>
      </c>
      <c r="B12" s="132" t="s">
        <v>472</v>
      </c>
      <c r="C12" s="181" t="s">
        <v>343</v>
      </c>
      <c r="D12" s="182" t="s">
        <v>26</v>
      </c>
      <c r="E12" s="142">
        <v>50</v>
      </c>
      <c r="F12" s="182"/>
      <c r="G12" s="69">
        <f t="shared" ref="G12:G15" si="1">ROUND(E12*F12,2)</f>
        <v>0</v>
      </c>
    </row>
    <row r="13" spans="1:8" ht="45">
      <c r="A13" s="139" t="s">
        <v>128</v>
      </c>
      <c r="B13" s="132" t="s">
        <v>472</v>
      </c>
      <c r="C13" s="181" t="s">
        <v>344</v>
      </c>
      <c r="D13" s="182" t="s">
        <v>26</v>
      </c>
      <c r="E13" s="142">
        <v>4</v>
      </c>
      <c r="F13" s="182"/>
      <c r="G13" s="69">
        <f t="shared" si="1"/>
        <v>0</v>
      </c>
    </row>
    <row r="14" spans="1:8" ht="30">
      <c r="A14" s="139" t="s">
        <v>321</v>
      </c>
      <c r="B14" s="132" t="s">
        <v>472</v>
      </c>
      <c r="C14" s="181" t="s">
        <v>364</v>
      </c>
      <c r="D14" s="182" t="s">
        <v>26</v>
      </c>
      <c r="E14" s="142">
        <v>10</v>
      </c>
      <c r="F14" s="182"/>
      <c r="G14" s="69">
        <f t="shared" si="1"/>
        <v>0</v>
      </c>
    </row>
    <row r="15" spans="1:8" ht="30">
      <c r="A15" s="139" t="s">
        <v>345</v>
      </c>
      <c r="B15" s="132" t="s">
        <v>472</v>
      </c>
      <c r="C15" s="181" t="s">
        <v>366</v>
      </c>
      <c r="D15" s="182" t="s">
        <v>26</v>
      </c>
      <c r="E15" s="142">
        <v>1</v>
      </c>
      <c r="F15" s="182"/>
      <c r="G15" s="69">
        <f t="shared" si="1"/>
        <v>0</v>
      </c>
    </row>
    <row r="16" spans="1:8">
      <c r="A16" s="144" t="s">
        <v>316</v>
      </c>
      <c r="B16" s="144"/>
      <c r="C16" s="138" t="s">
        <v>6</v>
      </c>
      <c r="D16" s="145"/>
      <c r="E16" s="183"/>
      <c r="F16" s="145"/>
      <c r="G16" s="183"/>
    </row>
    <row r="17" spans="1:8" ht="60">
      <c r="A17" s="131" t="s">
        <v>323</v>
      </c>
      <c r="B17" s="132" t="s">
        <v>472</v>
      </c>
      <c r="C17" s="181" t="s">
        <v>1192</v>
      </c>
      <c r="D17" s="182" t="s">
        <v>1231</v>
      </c>
      <c r="E17" s="142">
        <v>1161.5209999999997</v>
      </c>
      <c r="F17" s="182"/>
      <c r="G17" s="69">
        <f t="shared" ref="G17:G27" si="2">ROUND(E17*F17,2)</f>
        <v>0</v>
      </c>
    </row>
    <row r="18" spans="1:8" ht="30">
      <c r="A18" s="131" t="s">
        <v>324</v>
      </c>
      <c r="B18" s="132" t="s">
        <v>472</v>
      </c>
      <c r="C18" s="181" t="s">
        <v>474</v>
      </c>
      <c r="D18" s="182" t="s">
        <v>1231</v>
      </c>
      <c r="E18" s="142">
        <v>108.20699999999998</v>
      </c>
      <c r="F18" s="182"/>
      <c r="G18" s="69">
        <f t="shared" si="2"/>
        <v>0</v>
      </c>
    </row>
    <row r="19" spans="1:8" ht="30">
      <c r="A19" s="131" t="s">
        <v>326</v>
      </c>
      <c r="B19" s="132" t="s">
        <v>472</v>
      </c>
      <c r="C19" s="181" t="s">
        <v>475</v>
      </c>
      <c r="D19" s="182" t="s">
        <v>1231</v>
      </c>
      <c r="E19" s="142">
        <v>846.60617504999993</v>
      </c>
      <c r="F19" s="182"/>
      <c r="G19" s="69">
        <f t="shared" si="2"/>
        <v>0</v>
      </c>
    </row>
    <row r="20" spans="1:8">
      <c r="A20" s="144">
        <v>3</v>
      </c>
      <c r="B20" s="144"/>
      <c r="C20" s="192" t="s">
        <v>328</v>
      </c>
      <c r="D20" s="182"/>
      <c r="E20" s="184"/>
      <c r="F20" s="182"/>
      <c r="G20" s="184"/>
    </row>
    <row r="21" spans="1:8" ht="30">
      <c r="A21" s="139" t="s">
        <v>329</v>
      </c>
      <c r="B21" s="132" t="s">
        <v>634</v>
      </c>
      <c r="C21" s="181" t="s">
        <v>476</v>
      </c>
      <c r="D21" s="182" t="s">
        <v>1230</v>
      </c>
      <c r="E21" s="142">
        <v>1375.6599999999999</v>
      </c>
      <c r="F21" s="182"/>
      <c r="G21" s="69">
        <f t="shared" si="2"/>
        <v>0</v>
      </c>
    </row>
    <row r="22" spans="1:8">
      <c r="A22" s="144" t="s">
        <v>331</v>
      </c>
      <c r="B22" s="144"/>
      <c r="C22" s="192" t="s">
        <v>332</v>
      </c>
      <c r="D22" s="182"/>
      <c r="E22" s="184"/>
      <c r="F22" s="182"/>
      <c r="G22" s="184"/>
    </row>
    <row r="23" spans="1:8" ht="30">
      <c r="A23" s="131" t="s">
        <v>333</v>
      </c>
      <c r="B23" s="132" t="s">
        <v>472</v>
      </c>
      <c r="C23" s="140" t="s">
        <v>367</v>
      </c>
      <c r="D23" s="182" t="s">
        <v>11</v>
      </c>
      <c r="E23" s="142">
        <v>167.1</v>
      </c>
      <c r="F23" s="182"/>
      <c r="G23" s="69">
        <f t="shared" si="2"/>
        <v>0</v>
      </c>
    </row>
    <row r="24" spans="1:8" ht="30">
      <c r="A24" s="131" t="s">
        <v>335</v>
      </c>
      <c r="B24" s="132" t="s">
        <v>472</v>
      </c>
      <c r="C24" s="140" t="s">
        <v>368</v>
      </c>
      <c r="D24" s="182" t="s">
        <v>11</v>
      </c>
      <c r="E24" s="142">
        <v>4.3</v>
      </c>
      <c r="F24" s="182"/>
      <c r="G24" s="69">
        <f t="shared" si="2"/>
        <v>0</v>
      </c>
    </row>
    <row r="25" spans="1:8" ht="30">
      <c r="A25" s="131" t="s">
        <v>337</v>
      </c>
      <c r="B25" s="132" t="s">
        <v>472</v>
      </c>
      <c r="C25" s="140" t="s">
        <v>477</v>
      </c>
      <c r="D25" s="182" t="s">
        <v>11</v>
      </c>
      <c r="E25" s="142">
        <v>68.5</v>
      </c>
      <c r="F25" s="182"/>
      <c r="G25" s="69">
        <f t="shared" si="2"/>
        <v>0</v>
      </c>
    </row>
    <row r="26" spans="1:8" ht="30">
      <c r="A26" s="131" t="s">
        <v>339</v>
      </c>
      <c r="B26" s="132" t="s">
        <v>472</v>
      </c>
      <c r="C26" s="140" t="s">
        <v>369</v>
      </c>
      <c r="D26" s="182" t="s">
        <v>11</v>
      </c>
      <c r="E26" s="142">
        <v>16.600000000000001</v>
      </c>
      <c r="F26" s="182"/>
      <c r="G26" s="69">
        <f t="shared" si="2"/>
        <v>0</v>
      </c>
    </row>
    <row r="27" spans="1:8" ht="45">
      <c r="A27" s="131" t="s">
        <v>370</v>
      </c>
      <c r="B27" s="132" t="s">
        <v>472</v>
      </c>
      <c r="C27" s="140" t="s">
        <v>478</v>
      </c>
      <c r="D27" s="182" t="s">
        <v>11</v>
      </c>
      <c r="E27" s="142">
        <v>170.6</v>
      </c>
      <c r="F27" s="182"/>
      <c r="G27" s="69">
        <f t="shared" si="2"/>
        <v>0</v>
      </c>
    </row>
    <row r="28" spans="1:8">
      <c r="A28" s="276"/>
      <c r="B28" s="277"/>
      <c r="C28" s="277" t="s">
        <v>1361</v>
      </c>
      <c r="D28" s="276"/>
      <c r="E28" s="278"/>
      <c r="F28" s="276"/>
      <c r="G28" s="278">
        <f>SUM(G26:G27)</f>
        <v>0</v>
      </c>
    </row>
    <row r="29" spans="1:8">
      <c r="A29" s="194" t="s">
        <v>386</v>
      </c>
      <c r="B29" s="194"/>
      <c r="C29" s="196" t="s">
        <v>353</v>
      </c>
      <c r="D29" s="197"/>
      <c r="E29" s="198"/>
      <c r="F29" s="197"/>
      <c r="G29" s="198"/>
    </row>
    <row r="30" spans="1:8">
      <c r="A30" s="136">
        <v>1</v>
      </c>
      <c r="B30" s="136"/>
      <c r="C30" s="192" t="s">
        <v>354</v>
      </c>
      <c r="D30" s="186"/>
      <c r="E30" s="187"/>
      <c r="F30" s="186"/>
      <c r="G30" s="187"/>
    </row>
    <row r="31" spans="1:8" ht="45">
      <c r="A31" s="182" t="s">
        <v>124</v>
      </c>
      <c r="B31" s="132" t="s">
        <v>634</v>
      </c>
      <c r="C31" s="181" t="s">
        <v>479</v>
      </c>
      <c r="D31" s="182" t="s">
        <v>1231</v>
      </c>
      <c r="E31" s="142">
        <v>260.28500000000003</v>
      </c>
      <c r="F31" s="182"/>
      <c r="G31" s="69">
        <f t="shared" ref="G31:G33" si="3">ROUND(E31*F31,2)</f>
        <v>0</v>
      </c>
    </row>
    <row r="32" spans="1:8" ht="30">
      <c r="A32" s="182" t="s">
        <v>128</v>
      </c>
      <c r="B32" s="132" t="s">
        <v>634</v>
      </c>
      <c r="C32" s="181" t="s">
        <v>480</v>
      </c>
      <c r="D32" s="182" t="s">
        <v>1231</v>
      </c>
      <c r="E32" s="142">
        <v>179.09956500000004</v>
      </c>
      <c r="F32" s="182"/>
      <c r="G32" s="69">
        <f t="shared" si="3"/>
        <v>0</v>
      </c>
      <c r="H32" s="460"/>
    </row>
    <row r="33" spans="1:8" ht="30">
      <c r="A33" s="182" t="s">
        <v>321</v>
      </c>
      <c r="B33" s="132" t="s">
        <v>634</v>
      </c>
      <c r="C33" s="181" t="s">
        <v>356</v>
      </c>
      <c r="D33" s="182" t="s">
        <v>1230</v>
      </c>
      <c r="E33" s="142">
        <v>368.72000000000008</v>
      </c>
      <c r="F33" s="182"/>
      <c r="G33" s="69">
        <f t="shared" si="3"/>
        <v>0</v>
      </c>
      <c r="H33" s="460"/>
    </row>
    <row r="34" spans="1:8">
      <c r="A34" s="136">
        <v>2</v>
      </c>
      <c r="B34" s="136"/>
      <c r="C34" s="193" t="s">
        <v>332</v>
      </c>
      <c r="D34" s="188"/>
      <c r="E34" s="184"/>
      <c r="F34" s="188"/>
      <c r="G34" s="184"/>
      <c r="H34" s="460"/>
    </row>
    <row r="35" spans="1:8" ht="75">
      <c r="A35" s="182" t="s">
        <v>323</v>
      </c>
      <c r="B35" s="132" t="s">
        <v>472</v>
      </c>
      <c r="C35" s="140" t="s">
        <v>481</v>
      </c>
      <c r="D35" s="188" t="s">
        <v>26</v>
      </c>
      <c r="E35" s="142">
        <v>5</v>
      </c>
      <c r="F35" s="188"/>
      <c r="G35" s="69">
        <f t="shared" ref="G35:G41" si="4">ROUND(E35*F35,2)</f>
        <v>0</v>
      </c>
      <c r="H35" s="460"/>
    </row>
    <row r="36" spans="1:8" ht="75">
      <c r="A36" s="182" t="s">
        <v>324</v>
      </c>
      <c r="B36" s="132" t="s">
        <v>472</v>
      </c>
      <c r="C36" s="140" t="s">
        <v>482</v>
      </c>
      <c r="D36" s="188" t="s">
        <v>26</v>
      </c>
      <c r="E36" s="142">
        <v>1</v>
      </c>
      <c r="F36" s="188"/>
      <c r="G36" s="69">
        <f t="shared" si="4"/>
        <v>0</v>
      </c>
      <c r="H36" s="460"/>
    </row>
    <row r="37" spans="1:8" ht="75">
      <c r="A37" s="182" t="s">
        <v>326</v>
      </c>
      <c r="B37" s="132" t="s">
        <v>472</v>
      </c>
      <c r="C37" s="140" t="s">
        <v>483</v>
      </c>
      <c r="D37" s="188" t="s">
        <v>26</v>
      </c>
      <c r="E37" s="142">
        <v>6</v>
      </c>
      <c r="F37" s="188"/>
      <c r="G37" s="69">
        <f t="shared" si="4"/>
        <v>0</v>
      </c>
      <c r="H37" s="460"/>
    </row>
    <row r="38" spans="1:8" ht="30">
      <c r="A38" s="182" t="s">
        <v>371</v>
      </c>
      <c r="B38" s="132" t="s">
        <v>472</v>
      </c>
      <c r="C38" s="140" t="s">
        <v>372</v>
      </c>
      <c r="D38" s="188" t="s">
        <v>26</v>
      </c>
      <c r="E38" s="142">
        <v>4</v>
      </c>
      <c r="F38" s="188"/>
      <c r="G38" s="69">
        <f t="shared" si="4"/>
        <v>0</v>
      </c>
      <c r="H38" s="460"/>
    </row>
    <row r="39" spans="1:8" ht="30">
      <c r="A39" s="182" t="s">
        <v>373</v>
      </c>
      <c r="B39" s="132" t="s">
        <v>472</v>
      </c>
      <c r="C39" s="140" t="s">
        <v>374</v>
      </c>
      <c r="D39" s="188" t="s">
        <v>26</v>
      </c>
      <c r="E39" s="142">
        <v>2</v>
      </c>
      <c r="F39" s="188"/>
      <c r="G39" s="69">
        <f t="shared" si="4"/>
        <v>0</v>
      </c>
      <c r="H39" s="460"/>
    </row>
    <row r="40" spans="1:8">
      <c r="A40" s="182" t="s">
        <v>375</v>
      </c>
      <c r="B40" s="132" t="s">
        <v>472</v>
      </c>
      <c r="C40" s="140" t="s">
        <v>376</v>
      </c>
      <c r="D40" s="134" t="s">
        <v>26</v>
      </c>
      <c r="E40" s="142">
        <v>1</v>
      </c>
      <c r="F40" s="134"/>
      <c r="G40" s="69">
        <f t="shared" si="4"/>
        <v>0</v>
      </c>
    </row>
    <row r="41" spans="1:8" ht="60">
      <c r="A41" s="182" t="s">
        <v>377</v>
      </c>
      <c r="B41" s="132" t="s">
        <v>472</v>
      </c>
      <c r="C41" s="140" t="s">
        <v>378</v>
      </c>
      <c r="D41" s="188" t="s">
        <v>26</v>
      </c>
      <c r="E41" s="142">
        <v>14</v>
      </c>
      <c r="F41" s="188"/>
      <c r="G41" s="69">
        <f t="shared" si="4"/>
        <v>0</v>
      </c>
      <c r="H41" s="460"/>
    </row>
    <row r="42" spans="1:8">
      <c r="A42" s="276"/>
      <c r="B42" s="277"/>
      <c r="C42" s="277" t="s">
        <v>1292</v>
      </c>
      <c r="D42" s="276"/>
      <c r="E42" s="278"/>
      <c r="F42" s="276"/>
      <c r="G42" s="278">
        <f>SUM(G40:G41)</f>
        <v>0</v>
      </c>
    </row>
    <row r="43" spans="1:8">
      <c r="A43" s="461"/>
      <c r="B43" s="461"/>
      <c r="C43" s="92" t="s">
        <v>1274</v>
      </c>
      <c r="D43" s="462"/>
      <c r="E43" s="463"/>
      <c r="F43" s="462"/>
      <c r="G43" s="464">
        <f>G42+G28+G9</f>
        <v>0</v>
      </c>
    </row>
  </sheetData>
  <sheetProtection selectLockedCells="1" selectUnlockedCells="1"/>
  <mergeCells count="2">
    <mergeCell ref="A2:E2"/>
    <mergeCell ref="A1:E1"/>
  </mergeCells>
  <pageMargins left="0.9055118110236221" right="0.70866141732283472" top="0.74803149606299213" bottom="0.74803149606299213" header="0.31496062992125984" footer="0.31496062992125984"/>
  <pageSetup paperSize="9" scale="65" firstPageNumber="3" fitToHeight="0" orientation="portrait" r:id="rId1"/>
  <headerFooter>
    <oddFooter>Strona &amp;P z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G13"/>
  <sheetViews>
    <sheetView view="pageBreakPreview" zoomScale="130" zoomScaleNormal="100" zoomScaleSheetLayoutView="130" workbookViewId="0">
      <selection activeCell="A4" sqref="A4:G13"/>
    </sheetView>
  </sheetViews>
  <sheetFormatPr defaultRowHeight="15"/>
  <cols>
    <col min="1" max="1" width="5.625" style="148" customWidth="1"/>
    <col min="2" max="2" width="10.875" style="148" customWidth="1"/>
    <col min="3" max="3" width="60.625" style="149" customWidth="1"/>
    <col min="4" max="4" width="9.625" style="150" customWidth="1"/>
    <col min="5" max="5" width="9.625" style="191" customWidth="1"/>
    <col min="6" max="6" width="9.625" style="150" customWidth="1"/>
    <col min="7" max="7" width="9.625" style="191" customWidth="1"/>
    <col min="8" max="254" width="9" style="6"/>
    <col min="255" max="255" width="5.625" style="6" customWidth="1"/>
    <col min="256" max="256" width="9" style="6"/>
    <col min="257" max="257" width="40.5" style="6" customWidth="1"/>
    <col min="258" max="258" width="6.5" style="6" customWidth="1"/>
    <col min="259" max="259" width="6.875" style="6" customWidth="1"/>
    <col min="260" max="260" width="9" style="6"/>
    <col min="261" max="261" width="8.375" style="6" bestFit="1" customWidth="1"/>
    <col min="262" max="510" width="9" style="6"/>
    <col min="511" max="511" width="5.625" style="6" customWidth="1"/>
    <col min="512" max="512" width="9" style="6"/>
    <col min="513" max="513" width="40.5" style="6" customWidth="1"/>
    <col min="514" max="514" width="6.5" style="6" customWidth="1"/>
    <col min="515" max="515" width="6.875" style="6" customWidth="1"/>
    <col min="516" max="516" width="9" style="6"/>
    <col min="517" max="517" width="8.375" style="6" bestFit="1" customWidth="1"/>
    <col min="518" max="766" width="9" style="6"/>
    <col min="767" max="767" width="5.625" style="6" customWidth="1"/>
    <col min="768" max="768" width="9" style="6"/>
    <col min="769" max="769" width="40.5" style="6" customWidth="1"/>
    <col min="770" max="770" width="6.5" style="6" customWidth="1"/>
    <col min="771" max="771" width="6.875" style="6" customWidth="1"/>
    <col min="772" max="772" width="9" style="6"/>
    <col min="773" max="773" width="8.375" style="6" bestFit="1" customWidth="1"/>
    <col min="774" max="1022" width="9" style="6"/>
    <col min="1023" max="1023" width="5.625" style="6" customWidth="1"/>
    <col min="1024" max="1024" width="9" style="6"/>
    <col min="1025" max="1025" width="40.5" style="6" customWidth="1"/>
    <col min="1026" max="1026" width="6.5" style="6" customWidth="1"/>
    <col min="1027" max="1027" width="6.875" style="6" customWidth="1"/>
    <col min="1028" max="1028" width="9" style="6"/>
    <col min="1029" max="1029" width="8.375" style="6" bestFit="1" customWidth="1"/>
    <col min="1030" max="1278" width="9" style="6"/>
    <col min="1279" max="1279" width="5.625" style="6" customWidth="1"/>
    <col min="1280" max="1280" width="9" style="6"/>
    <col min="1281" max="1281" width="40.5" style="6" customWidth="1"/>
    <col min="1282" max="1282" width="6.5" style="6" customWidth="1"/>
    <col min="1283" max="1283" width="6.875" style="6" customWidth="1"/>
    <col min="1284" max="1284" width="9" style="6"/>
    <col min="1285" max="1285" width="8.375" style="6" bestFit="1" customWidth="1"/>
    <col min="1286" max="1534" width="9" style="6"/>
    <col min="1535" max="1535" width="5.625" style="6" customWidth="1"/>
    <col min="1536" max="1536" width="9" style="6"/>
    <col min="1537" max="1537" width="40.5" style="6" customWidth="1"/>
    <col min="1538" max="1538" width="6.5" style="6" customWidth="1"/>
    <col min="1539" max="1539" width="6.875" style="6" customWidth="1"/>
    <col min="1540" max="1540" width="9" style="6"/>
    <col min="1541" max="1541" width="8.375" style="6" bestFit="1" customWidth="1"/>
    <col min="1542" max="1790" width="9" style="6"/>
    <col min="1791" max="1791" width="5.625" style="6" customWidth="1"/>
    <col min="1792" max="1792" width="9" style="6"/>
    <col min="1793" max="1793" width="40.5" style="6" customWidth="1"/>
    <col min="1794" max="1794" width="6.5" style="6" customWidth="1"/>
    <col min="1795" max="1795" width="6.875" style="6" customWidth="1"/>
    <col min="1796" max="1796" width="9" style="6"/>
    <col min="1797" max="1797" width="8.375" style="6" bestFit="1" customWidth="1"/>
    <col min="1798" max="2046" width="9" style="6"/>
    <col min="2047" max="2047" width="5.625" style="6" customWidth="1"/>
    <col min="2048" max="2048" width="9" style="6"/>
    <col min="2049" max="2049" width="40.5" style="6" customWidth="1"/>
    <col min="2050" max="2050" width="6.5" style="6" customWidth="1"/>
    <col min="2051" max="2051" width="6.875" style="6" customWidth="1"/>
    <col min="2052" max="2052" width="9" style="6"/>
    <col min="2053" max="2053" width="8.375" style="6" bestFit="1" customWidth="1"/>
    <col min="2054" max="2302" width="9" style="6"/>
    <col min="2303" max="2303" width="5.625" style="6" customWidth="1"/>
    <col min="2304" max="2304" width="9" style="6"/>
    <col min="2305" max="2305" width="40.5" style="6" customWidth="1"/>
    <col min="2306" max="2306" width="6.5" style="6" customWidth="1"/>
    <col min="2307" max="2307" width="6.875" style="6" customWidth="1"/>
    <col min="2308" max="2308" width="9" style="6"/>
    <col min="2309" max="2309" width="8.375" style="6" bestFit="1" customWidth="1"/>
    <col min="2310" max="2558" width="9" style="6"/>
    <col min="2559" max="2559" width="5.625" style="6" customWidth="1"/>
    <col min="2560" max="2560" width="9" style="6"/>
    <col min="2561" max="2561" width="40.5" style="6" customWidth="1"/>
    <col min="2562" max="2562" width="6.5" style="6" customWidth="1"/>
    <col min="2563" max="2563" width="6.875" style="6" customWidth="1"/>
    <col min="2564" max="2564" width="9" style="6"/>
    <col min="2565" max="2565" width="8.375" style="6" bestFit="1" customWidth="1"/>
    <col min="2566" max="2814" width="9" style="6"/>
    <col min="2815" max="2815" width="5.625" style="6" customWidth="1"/>
    <col min="2816" max="2816" width="9" style="6"/>
    <col min="2817" max="2817" width="40.5" style="6" customWidth="1"/>
    <col min="2818" max="2818" width="6.5" style="6" customWidth="1"/>
    <col min="2819" max="2819" width="6.875" style="6" customWidth="1"/>
    <col min="2820" max="2820" width="9" style="6"/>
    <col min="2821" max="2821" width="8.375" style="6" bestFit="1" customWidth="1"/>
    <col min="2822" max="3070" width="9" style="6"/>
    <col min="3071" max="3071" width="5.625" style="6" customWidth="1"/>
    <col min="3072" max="3072" width="9" style="6"/>
    <col min="3073" max="3073" width="40.5" style="6" customWidth="1"/>
    <col min="3074" max="3074" width="6.5" style="6" customWidth="1"/>
    <col min="3075" max="3075" width="6.875" style="6" customWidth="1"/>
    <col min="3076" max="3076" width="9" style="6"/>
    <col min="3077" max="3077" width="8.375" style="6" bestFit="1" customWidth="1"/>
    <col min="3078" max="3326" width="9" style="6"/>
    <col min="3327" max="3327" width="5.625" style="6" customWidth="1"/>
    <col min="3328" max="3328" width="9" style="6"/>
    <col min="3329" max="3329" width="40.5" style="6" customWidth="1"/>
    <col min="3330" max="3330" width="6.5" style="6" customWidth="1"/>
    <col min="3331" max="3331" width="6.875" style="6" customWidth="1"/>
    <col min="3332" max="3332" width="9" style="6"/>
    <col min="3333" max="3333" width="8.375" style="6" bestFit="1" customWidth="1"/>
    <col min="3334" max="3582" width="9" style="6"/>
    <col min="3583" max="3583" width="5.625" style="6" customWidth="1"/>
    <col min="3584" max="3584" width="9" style="6"/>
    <col min="3585" max="3585" width="40.5" style="6" customWidth="1"/>
    <col min="3586" max="3586" width="6.5" style="6" customWidth="1"/>
    <col min="3587" max="3587" width="6.875" style="6" customWidth="1"/>
    <col min="3588" max="3588" width="9" style="6"/>
    <col min="3589" max="3589" width="8.375" style="6" bestFit="1" customWidth="1"/>
    <col min="3590" max="3838" width="9" style="6"/>
    <col min="3839" max="3839" width="5.625" style="6" customWidth="1"/>
    <col min="3840" max="3840" width="9" style="6"/>
    <col min="3841" max="3841" width="40.5" style="6" customWidth="1"/>
    <col min="3842" max="3842" width="6.5" style="6" customWidth="1"/>
    <col min="3843" max="3843" width="6.875" style="6" customWidth="1"/>
    <col min="3844" max="3844" width="9" style="6"/>
    <col min="3845" max="3845" width="8.375" style="6" bestFit="1" customWidth="1"/>
    <col min="3846" max="4094" width="9" style="6"/>
    <col min="4095" max="4095" width="5.625" style="6" customWidth="1"/>
    <col min="4096" max="4096" width="9" style="6"/>
    <col min="4097" max="4097" width="40.5" style="6" customWidth="1"/>
    <col min="4098" max="4098" width="6.5" style="6" customWidth="1"/>
    <col min="4099" max="4099" width="6.875" style="6" customWidth="1"/>
    <col min="4100" max="4100" width="9" style="6"/>
    <col min="4101" max="4101" width="8.375" style="6" bestFit="1" customWidth="1"/>
    <col min="4102" max="4350" width="9" style="6"/>
    <col min="4351" max="4351" width="5.625" style="6" customWidth="1"/>
    <col min="4352" max="4352" width="9" style="6"/>
    <col min="4353" max="4353" width="40.5" style="6" customWidth="1"/>
    <col min="4354" max="4354" width="6.5" style="6" customWidth="1"/>
    <col min="4355" max="4355" width="6.875" style="6" customWidth="1"/>
    <col min="4356" max="4356" width="9" style="6"/>
    <col min="4357" max="4357" width="8.375" style="6" bestFit="1" customWidth="1"/>
    <col min="4358" max="4606" width="9" style="6"/>
    <col min="4607" max="4607" width="5.625" style="6" customWidth="1"/>
    <col min="4608" max="4608" width="9" style="6"/>
    <col min="4609" max="4609" width="40.5" style="6" customWidth="1"/>
    <col min="4610" max="4610" width="6.5" style="6" customWidth="1"/>
    <col min="4611" max="4611" width="6.875" style="6" customWidth="1"/>
    <col min="4612" max="4612" width="9" style="6"/>
    <col min="4613" max="4613" width="8.375" style="6" bestFit="1" customWidth="1"/>
    <col min="4614" max="4862" width="9" style="6"/>
    <col min="4863" max="4863" width="5.625" style="6" customWidth="1"/>
    <col min="4864" max="4864" width="9" style="6"/>
    <col min="4865" max="4865" width="40.5" style="6" customWidth="1"/>
    <col min="4866" max="4866" width="6.5" style="6" customWidth="1"/>
    <col min="4867" max="4867" width="6.875" style="6" customWidth="1"/>
    <col min="4868" max="4868" width="9" style="6"/>
    <col min="4869" max="4869" width="8.375" style="6" bestFit="1" customWidth="1"/>
    <col min="4870" max="5118" width="9" style="6"/>
    <col min="5119" max="5119" width="5.625" style="6" customWidth="1"/>
    <col min="5120" max="5120" width="9" style="6"/>
    <col min="5121" max="5121" width="40.5" style="6" customWidth="1"/>
    <col min="5122" max="5122" width="6.5" style="6" customWidth="1"/>
    <col min="5123" max="5123" width="6.875" style="6" customWidth="1"/>
    <col min="5124" max="5124" width="9" style="6"/>
    <col min="5125" max="5125" width="8.375" style="6" bestFit="1" customWidth="1"/>
    <col min="5126" max="5374" width="9" style="6"/>
    <col min="5375" max="5375" width="5.625" style="6" customWidth="1"/>
    <col min="5376" max="5376" width="9" style="6"/>
    <col min="5377" max="5377" width="40.5" style="6" customWidth="1"/>
    <col min="5378" max="5378" width="6.5" style="6" customWidth="1"/>
    <col min="5379" max="5379" width="6.875" style="6" customWidth="1"/>
    <col min="5380" max="5380" width="9" style="6"/>
    <col min="5381" max="5381" width="8.375" style="6" bestFit="1" customWidth="1"/>
    <col min="5382" max="5630" width="9" style="6"/>
    <col min="5631" max="5631" width="5.625" style="6" customWidth="1"/>
    <col min="5632" max="5632" width="9" style="6"/>
    <col min="5633" max="5633" width="40.5" style="6" customWidth="1"/>
    <col min="5634" max="5634" width="6.5" style="6" customWidth="1"/>
    <col min="5635" max="5635" width="6.875" style="6" customWidth="1"/>
    <col min="5636" max="5636" width="9" style="6"/>
    <col min="5637" max="5637" width="8.375" style="6" bestFit="1" customWidth="1"/>
    <col min="5638" max="5886" width="9" style="6"/>
    <col min="5887" max="5887" width="5.625" style="6" customWidth="1"/>
    <col min="5888" max="5888" width="9" style="6"/>
    <col min="5889" max="5889" width="40.5" style="6" customWidth="1"/>
    <col min="5890" max="5890" width="6.5" style="6" customWidth="1"/>
    <col min="5891" max="5891" width="6.875" style="6" customWidth="1"/>
    <col min="5892" max="5892" width="9" style="6"/>
    <col min="5893" max="5893" width="8.375" style="6" bestFit="1" customWidth="1"/>
    <col min="5894" max="6142" width="9" style="6"/>
    <col min="6143" max="6143" width="5.625" style="6" customWidth="1"/>
    <col min="6144" max="6144" width="9" style="6"/>
    <col min="6145" max="6145" width="40.5" style="6" customWidth="1"/>
    <col min="6146" max="6146" width="6.5" style="6" customWidth="1"/>
    <col min="6147" max="6147" width="6.875" style="6" customWidth="1"/>
    <col min="6148" max="6148" width="9" style="6"/>
    <col min="6149" max="6149" width="8.375" style="6" bestFit="1" customWidth="1"/>
    <col min="6150" max="6398" width="9" style="6"/>
    <col min="6399" max="6399" width="5.625" style="6" customWidth="1"/>
    <col min="6400" max="6400" width="9" style="6"/>
    <col min="6401" max="6401" width="40.5" style="6" customWidth="1"/>
    <col min="6402" max="6402" width="6.5" style="6" customWidth="1"/>
    <col min="6403" max="6403" width="6.875" style="6" customWidth="1"/>
    <col min="6404" max="6404" width="9" style="6"/>
    <col min="6405" max="6405" width="8.375" style="6" bestFit="1" customWidth="1"/>
    <col min="6406" max="6654" width="9" style="6"/>
    <col min="6655" max="6655" width="5.625" style="6" customWidth="1"/>
    <col min="6656" max="6656" width="9" style="6"/>
    <col min="6657" max="6657" width="40.5" style="6" customWidth="1"/>
    <col min="6658" max="6658" width="6.5" style="6" customWidth="1"/>
    <col min="6659" max="6659" width="6.875" style="6" customWidth="1"/>
    <col min="6660" max="6660" width="9" style="6"/>
    <col min="6661" max="6661" width="8.375" style="6" bestFit="1" customWidth="1"/>
    <col min="6662" max="6910" width="9" style="6"/>
    <col min="6911" max="6911" width="5.625" style="6" customWidth="1"/>
    <col min="6912" max="6912" width="9" style="6"/>
    <col min="6913" max="6913" width="40.5" style="6" customWidth="1"/>
    <col min="6914" max="6914" width="6.5" style="6" customWidth="1"/>
    <col min="6915" max="6915" width="6.875" style="6" customWidth="1"/>
    <col min="6916" max="6916" width="9" style="6"/>
    <col min="6917" max="6917" width="8.375" style="6" bestFit="1" customWidth="1"/>
    <col min="6918" max="7166" width="9" style="6"/>
    <col min="7167" max="7167" width="5.625" style="6" customWidth="1"/>
    <col min="7168" max="7168" width="9" style="6"/>
    <col min="7169" max="7169" width="40.5" style="6" customWidth="1"/>
    <col min="7170" max="7170" width="6.5" style="6" customWidth="1"/>
    <col min="7171" max="7171" width="6.875" style="6" customWidth="1"/>
    <col min="7172" max="7172" width="9" style="6"/>
    <col min="7173" max="7173" width="8.375" style="6" bestFit="1" customWidth="1"/>
    <col min="7174" max="7422" width="9" style="6"/>
    <col min="7423" max="7423" width="5.625" style="6" customWidth="1"/>
    <col min="7424" max="7424" width="9" style="6"/>
    <col min="7425" max="7425" width="40.5" style="6" customWidth="1"/>
    <col min="7426" max="7426" width="6.5" style="6" customWidth="1"/>
    <col min="7427" max="7427" width="6.875" style="6" customWidth="1"/>
    <col min="7428" max="7428" width="9" style="6"/>
    <col min="7429" max="7429" width="8.375" style="6" bestFit="1" customWidth="1"/>
    <col min="7430" max="7678" width="9" style="6"/>
    <col min="7679" max="7679" width="5.625" style="6" customWidth="1"/>
    <col min="7680" max="7680" width="9" style="6"/>
    <col min="7681" max="7681" width="40.5" style="6" customWidth="1"/>
    <col min="7682" max="7682" width="6.5" style="6" customWidth="1"/>
    <col min="7683" max="7683" width="6.875" style="6" customWidth="1"/>
    <col min="7684" max="7684" width="9" style="6"/>
    <col min="7685" max="7685" width="8.375" style="6" bestFit="1" customWidth="1"/>
    <col min="7686" max="7934" width="9" style="6"/>
    <col min="7935" max="7935" width="5.625" style="6" customWidth="1"/>
    <col min="7936" max="7936" width="9" style="6"/>
    <col min="7937" max="7937" width="40.5" style="6" customWidth="1"/>
    <col min="7938" max="7938" width="6.5" style="6" customWidth="1"/>
    <col min="7939" max="7939" width="6.875" style="6" customWidth="1"/>
    <col min="7940" max="7940" width="9" style="6"/>
    <col min="7941" max="7941" width="8.375" style="6" bestFit="1" customWidth="1"/>
    <col min="7942" max="8190" width="9" style="6"/>
    <col min="8191" max="8191" width="5.625" style="6" customWidth="1"/>
    <col min="8192" max="8192" width="9" style="6"/>
    <col min="8193" max="8193" width="40.5" style="6" customWidth="1"/>
    <col min="8194" max="8194" width="6.5" style="6" customWidth="1"/>
    <col min="8195" max="8195" width="6.875" style="6" customWidth="1"/>
    <col min="8196" max="8196" width="9" style="6"/>
    <col min="8197" max="8197" width="8.375" style="6" bestFit="1" customWidth="1"/>
    <col min="8198" max="8446" width="9" style="6"/>
    <col min="8447" max="8447" width="5.625" style="6" customWidth="1"/>
    <col min="8448" max="8448" width="9" style="6"/>
    <col min="8449" max="8449" width="40.5" style="6" customWidth="1"/>
    <col min="8450" max="8450" width="6.5" style="6" customWidth="1"/>
    <col min="8451" max="8451" width="6.875" style="6" customWidth="1"/>
    <col min="8452" max="8452" width="9" style="6"/>
    <col min="8453" max="8453" width="8.375" style="6" bestFit="1" customWidth="1"/>
    <col min="8454" max="8702" width="9" style="6"/>
    <col min="8703" max="8703" width="5.625" style="6" customWidth="1"/>
    <col min="8704" max="8704" width="9" style="6"/>
    <col min="8705" max="8705" width="40.5" style="6" customWidth="1"/>
    <col min="8706" max="8706" width="6.5" style="6" customWidth="1"/>
    <col min="8707" max="8707" width="6.875" style="6" customWidth="1"/>
    <col min="8708" max="8708" width="9" style="6"/>
    <col min="8709" max="8709" width="8.375" style="6" bestFit="1" customWidth="1"/>
    <col min="8710" max="8958" width="9" style="6"/>
    <col min="8959" max="8959" width="5.625" style="6" customWidth="1"/>
    <col min="8960" max="8960" width="9" style="6"/>
    <col min="8961" max="8961" width="40.5" style="6" customWidth="1"/>
    <col min="8962" max="8962" width="6.5" style="6" customWidth="1"/>
    <col min="8963" max="8963" width="6.875" style="6" customWidth="1"/>
    <col min="8964" max="8964" width="9" style="6"/>
    <col min="8965" max="8965" width="8.375" style="6" bestFit="1" customWidth="1"/>
    <col min="8966" max="9214" width="9" style="6"/>
    <col min="9215" max="9215" width="5.625" style="6" customWidth="1"/>
    <col min="9216" max="9216" width="9" style="6"/>
    <col min="9217" max="9217" width="40.5" style="6" customWidth="1"/>
    <col min="9218" max="9218" width="6.5" style="6" customWidth="1"/>
    <col min="9219" max="9219" width="6.875" style="6" customWidth="1"/>
    <col min="9220" max="9220" width="9" style="6"/>
    <col min="9221" max="9221" width="8.375" style="6" bestFit="1" customWidth="1"/>
    <col min="9222" max="9470" width="9" style="6"/>
    <col min="9471" max="9471" width="5.625" style="6" customWidth="1"/>
    <col min="9472" max="9472" width="9" style="6"/>
    <col min="9473" max="9473" width="40.5" style="6" customWidth="1"/>
    <col min="9474" max="9474" width="6.5" style="6" customWidth="1"/>
    <col min="9475" max="9475" width="6.875" style="6" customWidth="1"/>
    <col min="9476" max="9476" width="9" style="6"/>
    <col min="9477" max="9477" width="8.375" style="6" bestFit="1" customWidth="1"/>
    <col min="9478" max="9726" width="9" style="6"/>
    <col min="9727" max="9727" width="5.625" style="6" customWidth="1"/>
    <col min="9728" max="9728" width="9" style="6"/>
    <col min="9729" max="9729" width="40.5" style="6" customWidth="1"/>
    <col min="9730" max="9730" width="6.5" style="6" customWidth="1"/>
    <col min="9731" max="9731" width="6.875" style="6" customWidth="1"/>
    <col min="9732" max="9732" width="9" style="6"/>
    <col min="9733" max="9733" width="8.375" style="6" bestFit="1" customWidth="1"/>
    <col min="9734" max="9982" width="9" style="6"/>
    <col min="9983" max="9983" width="5.625" style="6" customWidth="1"/>
    <col min="9984" max="9984" width="9" style="6"/>
    <col min="9985" max="9985" width="40.5" style="6" customWidth="1"/>
    <col min="9986" max="9986" width="6.5" style="6" customWidth="1"/>
    <col min="9987" max="9987" width="6.875" style="6" customWidth="1"/>
    <col min="9988" max="9988" width="9" style="6"/>
    <col min="9989" max="9989" width="8.375" style="6" bestFit="1" customWidth="1"/>
    <col min="9990" max="10238" width="9" style="6"/>
    <col min="10239" max="10239" width="5.625" style="6" customWidth="1"/>
    <col min="10240" max="10240" width="9" style="6"/>
    <col min="10241" max="10241" width="40.5" style="6" customWidth="1"/>
    <col min="10242" max="10242" width="6.5" style="6" customWidth="1"/>
    <col min="10243" max="10243" width="6.875" style="6" customWidth="1"/>
    <col min="10244" max="10244" width="9" style="6"/>
    <col min="10245" max="10245" width="8.375" style="6" bestFit="1" customWidth="1"/>
    <col min="10246" max="10494" width="9" style="6"/>
    <col min="10495" max="10495" width="5.625" style="6" customWidth="1"/>
    <col min="10496" max="10496" width="9" style="6"/>
    <col min="10497" max="10497" width="40.5" style="6" customWidth="1"/>
    <col min="10498" max="10498" width="6.5" style="6" customWidth="1"/>
    <col min="10499" max="10499" width="6.875" style="6" customWidth="1"/>
    <col min="10500" max="10500" width="9" style="6"/>
    <col min="10501" max="10501" width="8.375" style="6" bestFit="1" customWidth="1"/>
    <col min="10502" max="10750" width="9" style="6"/>
    <col min="10751" max="10751" width="5.625" style="6" customWidth="1"/>
    <col min="10752" max="10752" width="9" style="6"/>
    <col min="10753" max="10753" width="40.5" style="6" customWidth="1"/>
    <col min="10754" max="10754" width="6.5" style="6" customWidth="1"/>
    <col min="10755" max="10755" width="6.875" style="6" customWidth="1"/>
    <col min="10756" max="10756" width="9" style="6"/>
    <col min="10757" max="10757" width="8.375" style="6" bestFit="1" customWidth="1"/>
    <col min="10758" max="11006" width="9" style="6"/>
    <col min="11007" max="11007" width="5.625" style="6" customWidth="1"/>
    <col min="11008" max="11008" width="9" style="6"/>
    <col min="11009" max="11009" width="40.5" style="6" customWidth="1"/>
    <col min="11010" max="11010" width="6.5" style="6" customWidth="1"/>
    <col min="11011" max="11011" width="6.875" style="6" customWidth="1"/>
    <col min="11012" max="11012" width="9" style="6"/>
    <col min="11013" max="11013" width="8.375" style="6" bestFit="1" customWidth="1"/>
    <col min="11014" max="11262" width="9" style="6"/>
    <col min="11263" max="11263" width="5.625" style="6" customWidth="1"/>
    <col min="11264" max="11264" width="9" style="6"/>
    <col min="11265" max="11265" width="40.5" style="6" customWidth="1"/>
    <col min="11266" max="11266" width="6.5" style="6" customWidth="1"/>
    <col min="11267" max="11267" width="6.875" style="6" customWidth="1"/>
    <col min="11268" max="11268" width="9" style="6"/>
    <col min="11269" max="11269" width="8.375" style="6" bestFit="1" customWidth="1"/>
    <col min="11270" max="11518" width="9" style="6"/>
    <col min="11519" max="11519" width="5.625" style="6" customWidth="1"/>
    <col min="11520" max="11520" width="9" style="6"/>
    <col min="11521" max="11521" width="40.5" style="6" customWidth="1"/>
    <col min="11522" max="11522" width="6.5" style="6" customWidth="1"/>
    <col min="11523" max="11523" width="6.875" style="6" customWidth="1"/>
    <col min="11524" max="11524" width="9" style="6"/>
    <col min="11525" max="11525" width="8.375" style="6" bestFit="1" customWidth="1"/>
    <col min="11526" max="11774" width="9" style="6"/>
    <col min="11775" max="11775" width="5.625" style="6" customWidth="1"/>
    <col min="11776" max="11776" width="9" style="6"/>
    <col min="11777" max="11777" width="40.5" style="6" customWidth="1"/>
    <col min="11778" max="11778" width="6.5" style="6" customWidth="1"/>
    <col min="11779" max="11779" width="6.875" style="6" customWidth="1"/>
    <col min="11780" max="11780" width="9" style="6"/>
    <col min="11781" max="11781" width="8.375" style="6" bestFit="1" customWidth="1"/>
    <col min="11782" max="12030" width="9" style="6"/>
    <col min="12031" max="12031" width="5.625" style="6" customWidth="1"/>
    <col min="12032" max="12032" width="9" style="6"/>
    <col min="12033" max="12033" width="40.5" style="6" customWidth="1"/>
    <col min="12034" max="12034" width="6.5" style="6" customWidth="1"/>
    <col min="12035" max="12035" width="6.875" style="6" customWidth="1"/>
    <col min="12036" max="12036" width="9" style="6"/>
    <col min="12037" max="12037" width="8.375" style="6" bestFit="1" customWidth="1"/>
    <col min="12038" max="12286" width="9" style="6"/>
    <col min="12287" max="12287" width="5.625" style="6" customWidth="1"/>
    <col min="12288" max="12288" width="9" style="6"/>
    <col min="12289" max="12289" width="40.5" style="6" customWidth="1"/>
    <col min="12290" max="12290" width="6.5" style="6" customWidth="1"/>
    <col min="12291" max="12291" width="6.875" style="6" customWidth="1"/>
    <col min="12292" max="12292" width="9" style="6"/>
    <col min="12293" max="12293" width="8.375" style="6" bestFit="1" customWidth="1"/>
    <col min="12294" max="12542" width="9" style="6"/>
    <col min="12543" max="12543" width="5.625" style="6" customWidth="1"/>
    <col min="12544" max="12544" width="9" style="6"/>
    <col min="12545" max="12545" width="40.5" style="6" customWidth="1"/>
    <col min="12546" max="12546" width="6.5" style="6" customWidth="1"/>
    <col min="12547" max="12547" width="6.875" style="6" customWidth="1"/>
    <col min="12548" max="12548" width="9" style="6"/>
    <col min="12549" max="12549" width="8.375" style="6" bestFit="1" customWidth="1"/>
    <col min="12550" max="12798" width="9" style="6"/>
    <col min="12799" max="12799" width="5.625" style="6" customWidth="1"/>
    <col min="12800" max="12800" width="9" style="6"/>
    <col min="12801" max="12801" width="40.5" style="6" customWidth="1"/>
    <col min="12802" max="12802" width="6.5" style="6" customWidth="1"/>
    <col min="12803" max="12803" width="6.875" style="6" customWidth="1"/>
    <col min="12804" max="12804" width="9" style="6"/>
    <col min="12805" max="12805" width="8.375" style="6" bestFit="1" customWidth="1"/>
    <col min="12806" max="13054" width="9" style="6"/>
    <col min="13055" max="13055" width="5.625" style="6" customWidth="1"/>
    <col min="13056" max="13056" width="9" style="6"/>
    <col min="13057" max="13057" width="40.5" style="6" customWidth="1"/>
    <col min="13058" max="13058" width="6.5" style="6" customWidth="1"/>
    <col min="13059" max="13059" width="6.875" style="6" customWidth="1"/>
    <col min="13060" max="13060" width="9" style="6"/>
    <col min="13061" max="13061" width="8.375" style="6" bestFit="1" customWidth="1"/>
    <col min="13062" max="13310" width="9" style="6"/>
    <col min="13311" max="13311" width="5.625" style="6" customWidth="1"/>
    <col min="13312" max="13312" width="9" style="6"/>
    <col min="13313" max="13313" width="40.5" style="6" customWidth="1"/>
    <col min="13314" max="13314" width="6.5" style="6" customWidth="1"/>
    <col min="13315" max="13315" width="6.875" style="6" customWidth="1"/>
    <col min="13316" max="13316" width="9" style="6"/>
    <col min="13317" max="13317" width="8.375" style="6" bestFit="1" customWidth="1"/>
    <col min="13318" max="13566" width="9" style="6"/>
    <col min="13567" max="13567" width="5.625" style="6" customWidth="1"/>
    <col min="13568" max="13568" width="9" style="6"/>
    <col min="13569" max="13569" width="40.5" style="6" customWidth="1"/>
    <col min="13570" max="13570" width="6.5" style="6" customWidth="1"/>
    <col min="13571" max="13571" width="6.875" style="6" customWidth="1"/>
    <col min="13572" max="13572" width="9" style="6"/>
    <col min="13573" max="13573" width="8.375" style="6" bestFit="1" customWidth="1"/>
    <col min="13574" max="13822" width="9" style="6"/>
    <col min="13823" max="13823" width="5.625" style="6" customWidth="1"/>
    <col min="13824" max="13824" width="9" style="6"/>
    <col min="13825" max="13825" width="40.5" style="6" customWidth="1"/>
    <col min="13826" max="13826" width="6.5" style="6" customWidth="1"/>
    <col min="13827" max="13827" width="6.875" style="6" customWidth="1"/>
    <col min="13828" max="13828" width="9" style="6"/>
    <col min="13829" max="13829" width="8.375" style="6" bestFit="1" customWidth="1"/>
    <col min="13830" max="14078" width="9" style="6"/>
    <col min="14079" max="14079" width="5.625" style="6" customWidth="1"/>
    <col min="14080" max="14080" width="9" style="6"/>
    <col min="14081" max="14081" width="40.5" style="6" customWidth="1"/>
    <col min="14082" max="14082" width="6.5" style="6" customWidth="1"/>
    <col min="14083" max="14083" width="6.875" style="6" customWidth="1"/>
    <col min="14084" max="14084" width="9" style="6"/>
    <col min="14085" max="14085" width="8.375" style="6" bestFit="1" customWidth="1"/>
    <col min="14086" max="14334" width="9" style="6"/>
    <col min="14335" max="14335" width="5.625" style="6" customWidth="1"/>
    <col min="14336" max="14336" width="9" style="6"/>
    <col min="14337" max="14337" width="40.5" style="6" customWidth="1"/>
    <col min="14338" max="14338" width="6.5" style="6" customWidth="1"/>
    <col min="14339" max="14339" width="6.875" style="6" customWidth="1"/>
    <col min="14340" max="14340" width="9" style="6"/>
    <col min="14341" max="14341" width="8.375" style="6" bestFit="1" customWidth="1"/>
    <col min="14342" max="14590" width="9" style="6"/>
    <col min="14591" max="14591" width="5.625" style="6" customWidth="1"/>
    <col min="14592" max="14592" width="9" style="6"/>
    <col min="14593" max="14593" width="40.5" style="6" customWidth="1"/>
    <col min="14594" max="14594" width="6.5" style="6" customWidth="1"/>
    <col min="14595" max="14595" width="6.875" style="6" customWidth="1"/>
    <col min="14596" max="14596" width="9" style="6"/>
    <col min="14597" max="14597" width="8.375" style="6" bestFit="1" customWidth="1"/>
    <col min="14598" max="14846" width="9" style="6"/>
    <col min="14847" max="14847" width="5.625" style="6" customWidth="1"/>
    <col min="14848" max="14848" width="9" style="6"/>
    <col min="14849" max="14849" width="40.5" style="6" customWidth="1"/>
    <col min="14850" max="14850" width="6.5" style="6" customWidth="1"/>
    <col min="14851" max="14851" width="6.875" style="6" customWidth="1"/>
    <col min="14852" max="14852" width="9" style="6"/>
    <col min="14853" max="14853" width="8.375" style="6" bestFit="1" customWidth="1"/>
    <col min="14854" max="15102" width="9" style="6"/>
    <col min="15103" max="15103" width="5.625" style="6" customWidth="1"/>
    <col min="15104" max="15104" width="9" style="6"/>
    <col min="15105" max="15105" width="40.5" style="6" customWidth="1"/>
    <col min="15106" max="15106" width="6.5" style="6" customWidth="1"/>
    <col min="15107" max="15107" width="6.875" style="6" customWidth="1"/>
    <col min="15108" max="15108" width="9" style="6"/>
    <col min="15109" max="15109" width="8.375" style="6" bestFit="1" customWidth="1"/>
    <col min="15110" max="15358" width="9" style="6"/>
    <col min="15359" max="15359" width="5.625" style="6" customWidth="1"/>
    <col min="15360" max="15360" width="9" style="6"/>
    <col min="15361" max="15361" width="40.5" style="6" customWidth="1"/>
    <col min="15362" max="15362" width="6.5" style="6" customWidth="1"/>
    <col min="15363" max="15363" width="6.875" style="6" customWidth="1"/>
    <col min="15364" max="15364" width="9" style="6"/>
    <col min="15365" max="15365" width="8.375" style="6" bestFit="1" customWidth="1"/>
    <col min="15366" max="15614" width="9" style="6"/>
    <col min="15615" max="15615" width="5.625" style="6" customWidth="1"/>
    <col min="15616" max="15616" width="9" style="6"/>
    <col min="15617" max="15617" width="40.5" style="6" customWidth="1"/>
    <col min="15618" max="15618" width="6.5" style="6" customWidth="1"/>
    <col min="15619" max="15619" width="6.875" style="6" customWidth="1"/>
    <col min="15620" max="15620" width="9" style="6"/>
    <col min="15621" max="15621" width="8.375" style="6" bestFit="1" customWidth="1"/>
    <col min="15622" max="15870" width="9" style="6"/>
    <col min="15871" max="15871" width="5.625" style="6" customWidth="1"/>
    <col min="15872" max="15872" width="9" style="6"/>
    <col min="15873" max="15873" width="40.5" style="6" customWidth="1"/>
    <col min="15874" max="15874" width="6.5" style="6" customWidth="1"/>
    <col min="15875" max="15875" width="6.875" style="6" customWidth="1"/>
    <col min="15876" max="15876" width="9" style="6"/>
    <col min="15877" max="15877" width="8.375" style="6" bestFit="1" customWidth="1"/>
    <col min="15878" max="16126" width="9" style="6"/>
    <col min="16127" max="16127" width="5.625" style="6" customWidth="1"/>
    <col min="16128" max="16128" width="9" style="6"/>
    <col min="16129" max="16129" width="40.5" style="6" customWidth="1"/>
    <col min="16130" max="16130" width="6.5" style="6" customWidth="1"/>
    <col min="16131" max="16131" width="6.875" style="6" customWidth="1"/>
    <col min="16132" max="16132" width="9" style="6"/>
    <col min="16133" max="16133" width="8.375" style="6" bestFit="1" customWidth="1"/>
    <col min="16134" max="16384" width="9" style="6"/>
  </cols>
  <sheetData>
    <row r="1" spans="1:7" ht="14.25" customHeight="1">
      <c r="A1" s="511" t="s">
        <v>1363</v>
      </c>
      <c r="B1" s="511"/>
      <c r="C1" s="511"/>
      <c r="D1" s="511"/>
      <c r="E1" s="511"/>
      <c r="F1" s="6"/>
      <c r="G1" s="6"/>
    </row>
    <row r="2" spans="1:7" ht="14.25" customHeight="1">
      <c r="A2" s="512" t="s">
        <v>1183</v>
      </c>
      <c r="B2" s="512"/>
      <c r="C2" s="512"/>
      <c r="D2" s="512"/>
      <c r="E2" s="512"/>
      <c r="F2" s="6"/>
      <c r="G2" s="6"/>
    </row>
    <row r="3" spans="1:7" ht="14.25" customHeight="1">
      <c r="A3" s="129"/>
      <c r="B3" s="129"/>
      <c r="C3" s="129"/>
      <c r="D3" s="129"/>
      <c r="E3" s="129"/>
      <c r="F3" s="129"/>
      <c r="G3" s="129"/>
    </row>
    <row r="4" spans="1:7" ht="15" customHeight="1">
      <c r="A4" s="130" t="s">
        <v>12</v>
      </c>
      <c r="B4" s="130" t="s">
        <v>13</v>
      </c>
      <c r="C4" s="130" t="s">
        <v>14</v>
      </c>
      <c r="D4" s="65" t="s">
        <v>15</v>
      </c>
      <c r="E4" s="65" t="s">
        <v>0</v>
      </c>
      <c r="F4" s="65" t="s">
        <v>1232</v>
      </c>
      <c r="G4" s="65" t="s">
        <v>1233</v>
      </c>
    </row>
    <row r="5" spans="1:7">
      <c r="A5" s="130">
        <v>1</v>
      </c>
      <c r="B5" s="130">
        <v>2</v>
      </c>
      <c r="C5" s="130">
        <v>3</v>
      </c>
      <c r="D5" s="65">
        <v>4</v>
      </c>
      <c r="E5" s="65">
        <v>5</v>
      </c>
      <c r="F5" s="65">
        <v>6</v>
      </c>
      <c r="G5" s="65">
        <v>7</v>
      </c>
    </row>
    <row r="6" spans="1:7">
      <c r="A6" s="466" t="s">
        <v>314</v>
      </c>
      <c r="B6" s="466"/>
      <c r="C6" s="467" t="s">
        <v>315</v>
      </c>
      <c r="D6" s="468"/>
      <c r="E6" s="469"/>
      <c r="F6" s="468"/>
      <c r="G6" s="469"/>
    </row>
    <row r="7" spans="1:7" ht="45">
      <c r="A7" s="131" t="s">
        <v>124</v>
      </c>
      <c r="B7" s="132" t="s">
        <v>472</v>
      </c>
      <c r="C7" s="181" t="s">
        <v>484</v>
      </c>
      <c r="D7" s="177" t="s">
        <v>4</v>
      </c>
      <c r="E7" s="142">
        <v>150.1</v>
      </c>
      <c r="F7" s="507"/>
      <c r="G7" s="69">
        <f t="shared" ref="G7:G11" si="0">ROUND(E7*F7,2)</f>
        <v>0</v>
      </c>
    </row>
    <row r="8" spans="1:7">
      <c r="A8" s="131" t="s">
        <v>128</v>
      </c>
      <c r="B8" s="132" t="s">
        <v>472</v>
      </c>
      <c r="C8" s="181" t="s">
        <v>485</v>
      </c>
      <c r="D8" s="177" t="s">
        <v>4</v>
      </c>
      <c r="E8" s="142">
        <v>28.2</v>
      </c>
      <c r="F8" s="177"/>
      <c r="G8" s="69">
        <f t="shared" si="0"/>
        <v>0</v>
      </c>
    </row>
    <row r="9" spans="1:7" ht="30">
      <c r="A9" s="131" t="s">
        <v>321</v>
      </c>
      <c r="B9" s="132" t="s">
        <v>472</v>
      </c>
      <c r="C9" s="181" t="s">
        <v>486</v>
      </c>
      <c r="D9" s="177" t="s">
        <v>4</v>
      </c>
      <c r="E9" s="142">
        <v>46.3</v>
      </c>
      <c r="F9" s="177"/>
      <c r="G9" s="69">
        <f t="shared" si="0"/>
        <v>0</v>
      </c>
    </row>
    <row r="10" spans="1:7">
      <c r="A10" s="131" t="s">
        <v>345</v>
      </c>
      <c r="B10" s="132" t="s">
        <v>472</v>
      </c>
      <c r="C10" s="181" t="s">
        <v>487</v>
      </c>
      <c r="D10" s="177" t="s">
        <v>4</v>
      </c>
      <c r="E10" s="142">
        <v>18.5</v>
      </c>
      <c r="F10" s="177"/>
      <c r="G10" s="69">
        <f t="shared" si="0"/>
        <v>0</v>
      </c>
    </row>
    <row r="11" spans="1:7" ht="30">
      <c r="A11" s="131" t="s">
        <v>365</v>
      </c>
      <c r="B11" s="132" t="s">
        <v>472</v>
      </c>
      <c r="C11" s="146" t="s">
        <v>363</v>
      </c>
      <c r="D11" s="185" t="s">
        <v>135</v>
      </c>
      <c r="E11" s="142">
        <v>8</v>
      </c>
      <c r="F11" s="185"/>
      <c r="G11" s="69">
        <f t="shared" si="0"/>
        <v>0</v>
      </c>
    </row>
    <row r="12" spans="1:7">
      <c r="A12" s="276"/>
      <c r="B12" s="277"/>
      <c r="C12" s="277" t="s">
        <v>1362</v>
      </c>
      <c r="D12" s="276"/>
      <c r="E12" s="278"/>
      <c r="F12" s="276"/>
      <c r="G12" s="278">
        <f>SUM(G7:G11)</f>
        <v>0</v>
      </c>
    </row>
    <row r="13" spans="1:7">
      <c r="A13" s="90"/>
      <c r="B13" s="91"/>
      <c r="C13" s="92" t="s">
        <v>1274</v>
      </c>
      <c r="D13" s="90"/>
      <c r="E13" s="93"/>
      <c r="F13" s="90"/>
      <c r="G13" s="296">
        <f>G12</f>
        <v>0</v>
      </c>
    </row>
  </sheetData>
  <sheetProtection selectLockedCells="1" selectUnlockedCells="1"/>
  <mergeCells count="2">
    <mergeCell ref="A2:E2"/>
    <mergeCell ref="A1:E1"/>
  </mergeCells>
  <pageMargins left="0.9055118110236221" right="0.70866141732283472" top="0.74803149606299213" bottom="0.74803149606299213" header="0.31496062992125984" footer="0.31496062992125984"/>
  <pageSetup paperSize="9" scale="67" firstPageNumber="3" fitToHeight="0" orientation="portrait" r:id="rId1"/>
  <headerFooter>
    <oddFooter>Strona &amp;P z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G65"/>
  <sheetViews>
    <sheetView view="pageBreakPreview" zoomScaleNormal="100" zoomScaleSheetLayoutView="100" workbookViewId="0">
      <selection activeCell="A5" sqref="A5:G65"/>
    </sheetView>
  </sheetViews>
  <sheetFormatPr defaultRowHeight="15"/>
  <cols>
    <col min="1" max="1" width="5.625" style="148" customWidth="1"/>
    <col min="2" max="2" width="9.375" style="148" customWidth="1"/>
    <col min="3" max="3" width="55.625" style="149" customWidth="1"/>
    <col min="4" max="4" width="9.625" style="150" customWidth="1"/>
    <col min="5" max="5" width="9.625" style="151" customWidth="1"/>
    <col min="6" max="6" width="9.625" style="150" customWidth="1"/>
    <col min="7" max="7" width="9.625" style="151" customWidth="1"/>
    <col min="8" max="254" width="9" style="6"/>
    <col min="255" max="255" width="5.625" style="6" customWidth="1"/>
    <col min="256" max="256" width="9.375" style="6" customWidth="1"/>
    <col min="257" max="257" width="48.75" style="6" customWidth="1"/>
    <col min="258" max="258" width="5" style="6" customWidth="1"/>
    <col min="259" max="259" width="8.5" style="6" customWidth="1"/>
    <col min="260" max="260" width="9" style="6"/>
    <col min="261" max="261" width="11.875" style="6" customWidth="1"/>
    <col min="262" max="510" width="9" style="6"/>
    <col min="511" max="511" width="5.625" style="6" customWidth="1"/>
    <col min="512" max="512" width="9.375" style="6" customWidth="1"/>
    <col min="513" max="513" width="48.75" style="6" customWidth="1"/>
    <col min="514" max="514" width="5" style="6" customWidth="1"/>
    <col min="515" max="515" width="8.5" style="6" customWidth="1"/>
    <col min="516" max="516" width="9" style="6"/>
    <col min="517" max="517" width="11.875" style="6" customWidth="1"/>
    <col min="518" max="766" width="9" style="6"/>
    <col min="767" max="767" width="5.625" style="6" customWidth="1"/>
    <col min="768" max="768" width="9.375" style="6" customWidth="1"/>
    <col min="769" max="769" width="48.75" style="6" customWidth="1"/>
    <col min="770" max="770" width="5" style="6" customWidth="1"/>
    <col min="771" max="771" width="8.5" style="6" customWidth="1"/>
    <col min="772" max="772" width="9" style="6"/>
    <col min="773" max="773" width="11.875" style="6" customWidth="1"/>
    <col min="774" max="1022" width="9" style="6"/>
    <col min="1023" max="1023" width="5.625" style="6" customWidth="1"/>
    <col min="1024" max="1024" width="9.375" style="6" customWidth="1"/>
    <col min="1025" max="1025" width="48.75" style="6" customWidth="1"/>
    <col min="1026" max="1026" width="5" style="6" customWidth="1"/>
    <col min="1027" max="1027" width="8.5" style="6" customWidth="1"/>
    <col min="1028" max="1028" width="9" style="6"/>
    <col min="1029" max="1029" width="11.875" style="6" customWidth="1"/>
    <col min="1030" max="1278" width="9" style="6"/>
    <col min="1279" max="1279" width="5.625" style="6" customWidth="1"/>
    <col min="1280" max="1280" width="9.375" style="6" customWidth="1"/>
    <col min="1281" max="1281" width="48.75" style="6" customWidth="1"/>
    <col min="1282" max="1282" width="5" style="6" customWidth="1"/>
    <col min="1283" max="1283" width="8.5" style="6" customWidth="1"/>
    <col min="1284" max="1284" width="9" style="6"/>
    <col min="1285" max="1285" width="11.875" style="6" customWidth="1"/>
    <col min="1286" max="1534" width="9" style="6"/>
    <col min="1535" max="1535" width="5.625" style="6" customWidth="1"/>
    <col min="1536" max="1536" width="9.375" style="6" customWidth="1"/>
    <col min="1537" max="1537" width="48.75" style="6" customWidth="1"/>
    <col min="1538" max="1538" width="5" style="6" customWidth="1"/>
    <col min="1539" max="1539" width="8.5" style="6" customWidth="1"/>
    <col min="1540" max="1540" width="9" style="6"/>
    <col min="1541" max="1541" width="11.875" style="6" customWidth="1"/>
    <col min="1542" max="1790" width="9" style="6"/>
    <col min="1791" max="1791" width="5.625" style="6" customWidth="1"/>
    <col min="1792" max="1792" width="9.375" style="6" customWidth="1"/>
    <col min="1793" max="1793" width="48.75" style="6" customWidth="1"/>
    <col min="1794" max="1794" width="5" style="6" customWidth="1"/>
    <col min="1795" max="1795" width="8.5" style="6" customWidth="1"/>
    <col min="1796" max="1796" width="9" style="6"/>
    <col min="1797" max="1797" width="11.875" style="6" customWidth="1"/>
    <col min="1798" max="2046" width="9" style="6"/>
    <col min="2047" max="2047" width="5.625" style="6" customWidth="1"/>
    <col min="2048" max="2048" width="9.375" style="6" customWidth="1"/>
    <col min="2049" max="2049" width="48.75" style="6" customWidth="1"/>
    <col min="2050" max="2050" width="5" style="6" customWidth="1"/>
    <col min="2051" max="2051" width="8.5" style="6" customWidth="1"/>
    <col min="2052" max="2052" width="9" style="6"/>
    <col min="2053" max="2053" width="11.875" style="6" customWidth="1"/>
    <col min="2054" max="2302" width="9" style="6"/>
    <col min="2303" max="2303" width="5.625" style="6" customWidth="1"/>
    <col min="2304" max="2304" width="9.375" style="6" customWidth="1"/>
    <col min="2305" max="2305" width="48.75" style="6" customWidth="1"/>
    <col min="2306" max="2306" width="5" style="6" customWidth="1"/>
    <col min="2307" max="2307" width="8.5" style="6" customWidth="1"/>
    <col min="2308" max="2308" width="9" style="6"/>
    <col min="2309" max="2309" width="11.875" style="6" customWidth="1"/>
    <col min="2310" max="2558" width="9" style="6"/>
    <col min="2559" max="2559" width="5.625" style="6" customWidth="1"/>
    <col min="2560" max="2560" width="9.375" style="6" customWidth="1"/>
    <col min="2561" max="2561" width="48.75" style="6" customWidth="1"/>
    <col min="2562" max="2562" width="5" style="6" customWidth="1"/>
    <col min="2563" max="2563" width="8.5" style="6" customWidth="1"/>
    <col min="2564" max="2564" width="9" style="6"/>
    <col min="2565" max="2565" width="11.875" style="6" customWidth="1"/>
    <col min="2566" max="2814" width="9" style="6"/>
    <col min="2815" max="2815" width="5.625" style="6" customWidth="1"/>
    <col min="2816" max="2816" width="9.375" style="6" customWidth="1"/>
    <col min="2817" max="2817" width="48.75" style="6" customWidth="1"/>
    <col min="2818" max="2818" width="5" style="6" customWidth="1"/>
    <col min="2819" max="2819" width="8.5" style="6" customWidth="1"/>
    <col min="2820" max="2820" width="9" style="6"/>
    <col min="2821" max="2821" width="11.875" style="6" customWidth="1"/>
    <col min="2822" max="3070" width="9" style="6"/>
    <col min="3071" max="3071" width="5.625" style="6" customWidth="1"/>
    <col min="3072" max="3072" width="9.375" style="6" customWidth="1"/>
    <col min="3073" max="3073" width="48.75" style="6" customWidth="1"/>
    <col min="3074" max="3074" width="5" style="6" customWidth="1"/>
    <col min="3075" max="3075" width="8.5" style="6" customWidth="1"/>
    <col min="3076" max="3076" width="9" style="6"/>
    <col min="3077" max="3077" width="11.875" style="6" customWidth="1"/>
    <col min="3078" max="3326" width="9" style="6"/>
    <col min="3327" max="3327" width="5.625" style="6" customWidth="1"/>
    <col min="3328" max="3328" width="9.375" style="6" customWidth="1"/>
    <col min="3329" max="3329" width="48.75" style="6" customWidth="1"/>
    <col min="3330" max="3330" width="5" style="6" customWidth="1"/>
    <col min="3331" max="3331" width="8.5" style="6" customWidth="1"/>
    <col min="3332" max="3332" width="9" style="6"/>
    <col min="3333" max="3333" width="11.875" style="6" customWidth="1"/>
    <col min="3334" max="3582" width="9" style="6"/>
    <col min="3583" max="3583" width="5.625" style="6" customWidth="1"/>
    <col min="3584" max="3584" width="9.375" style="6" customWidth="1"/>
    <col min="3585" max="3585" width="48.75" style="6" customWidth="1"/>
    <col min="3586" max="3586" width="5" style="6" customWidth="1"/>
    <col min="3587" max="3587" width="8.5" style="6" customWidth="1"/>
    <col min="3588" max="3588" width="9" style="6"/>
    <col min="3589" max="3589" width="11.875" style="6" customWidth="1"/>
    <col min="3590" max="3838" width="9" style="6"/>
    <col min="3839" max="3839" width="5.625" style="6" customWidth="1"/>
    <col min="3840" max="3840" width="9.375" style="6" customWidth="1"/>
    <col min="3841" max="3841" width="48.75" style="6" customWidth="1"/>
    <col min="3842" max="3842" width="5" style="6" customWidth="1"/>
    <col min="3843" max="3843" width="8.5" style="6" customWidth="1"/>
    <col min="3844" max="3844" width="9" style="6"/>
    <col min="3845" max="3845" width="11.875" style="6" customWidth="1"/>
    <col min="3846" max="4094" width="9" style="6"/>
    <col min="4095" max="4095" width="5.625" style="6" customWidth="1"/>
    <col min="4096" max="4096" width="9.375" style="6" customWidth="1"/>
    <col min="4097" max="4097" width="48.75" style="6" customWidth="1"/>
    <col min="4098" max="4098" width="5" style="6" customWidth="1"/>
    <col min="4099" max="4099" width="8.5" style="6" customWidth="1"/>
    <col min="4100" max="4100" width="9" style="6"/>
    <col min="4101" max="4101" width="11.875" style="6" customWidth="1"/>
    <col min="4102" max="4350" width="9" style="6"/>
    <col min="4351" max="4351" width="5.625" style="6" customWidth="1"/>
    <col min="4352" max="4352" width="9.375" style="6" customWidth="1"/>
    <col min="4353" max="4353" width="48.75" style="6" customWidth="1"/>
    <col min="4354" max="4354" width="5" style="6" customWidth="1"/>
    <col min="4355" max="4355" width="8.5" style="6" customWidth="1"/>
    <col min="4356" max="4356" width="9" style="6"/>
    <col min="4357" max="4357" width="11.875" style="6" customWidth="1"/>
    <col min="4358" max="4606" width="9" style="6"/>
    <col min="4607" max="4607" width="5.625" style="6" customWidth="1"/>
    <col min="4608" max="4608" width="9.375" style="6" customWidth="1"/>
    <col min="4609" max="4609" width="48.75" style="6" customWidth="1"/>
    <col min="4610" max="4610" width="5" style="6" customWidth="1"/>
    <col min="4611" max="4611" width="8.5" style="6" customWidth="1"/>
    <col min="4612" max="4612" width="9" style="6"/>
    <col min="4613" max="4613" width="11.875" style="6" customWidth="1"/>
    <col min="4614" max="4862" width="9" style="6"/>
    <col min="4863" max="4863" width="5.625" style="6" customWidth="1"/>
    <col min="4864" max="4864" width="9.375" style="6" customWidth="1"/>
    <col min="4865" max="4865" width="48.75" style="6" customWidth="1"/>
    <col min="4866" max="4866" width="5" style="6" customWidth="1"/>
    <col min="4867" max="4867" width="8.5" style="6" customWidth="1"/>
    <col min="4868" max="4868" width="9" style="6"/>
    <col min="4869" max="4869" width="11.875" style="6" customWidth="1"/>
    <col min="4870" max="5118" width="9" style="6"/>
    <col min="5119" max="5119" width="5.625" style="6" customWidth="1"/>
    <col min="5120" max="5120" width="9.375" style="6" customWidth="1"/>
    <col min="5121" max="5121" width="48.75" style="6" customWidth="1"/>
    <col min="5122" max="5122" width="5" style="6" customWidth="1"/>
    <col min="5123" max="5123" width="8.5" style="6" customWidth="1"/>
    <col min="5124" max="5124" width="9" style="6"/>
    <col min="5125" max="5125" width="11.875" style="6" customWidth="1"/>
    <col min="5126" max="5374" width="9" style="6"/>
    <col min="5375" max="5375" width="5.625" style="6" customWidth="1"/>
    <col min="5376" max="5376" width="9.375" style="6" customWidth="1"/>
    <col min="5377" max="5377" width="48.75" style="6" customWidth="1"/>
    <col min="5378" max="5378" width="5" style="6" customWidth="1"/>
    <col min="5379" max="5379" width="8.5" style="6" customWidth="1"/>
    <col min="5380" max="5380" width="9" style="6"/>
    <col min="5381" max="5381" width="11.875" style="6" customWidth="1"/>
    <col min="5382" max="5630" width="9" style="6"/>
    <col min="5631" max="5631" width="5.625" style="6" customWidth="1"/>
    <col min="5632" max="5632" width="9.375" style="6" customWidth="1"/>
    <col min="5633" max="5633" width="48.75" style="6" customWidth="1"/>
    <col min="5634" max="5634" width="5" style="6" customWidth="1"/>
    <col min="5635" max="5635" width="8.5" style="6" customWidth="1"/>
    <col min="5636" max="5636" width="9" style="6"/>
    <col min="5637" max="5637" width="11.875" style="6" customWidth="1"/>
    <col min="5638" max="5886" width="9" style="6"/>
    <col min="5887" max="5887" width="5.625" style="6" customWidth="1"/>
    <col min="5888" max="5888" width="9.375" style="6" customWidth="1"/>
    <col min="5889" max="5889" width="48.75" style="6" customWidth="1"/>
    <col min="5890" max="5890" width="5" style="6" customWidth="1"/>
    <col min="5891" max="5891" width="8.5" style="6" customWidth="1"/>
    <col min="5892" max="5892" width="9" style="6"/>
    <col min="5893" max="5893" width="11.875" style="6" customWidth="1"/>
    <col min="5894" max="6142" width="9" style="6"/>
    <col min="6143" max="6143" width="5.625" style="6" customWidth="1"/>
    <col min="6144" max="6144" width="9.375" style="6" customWidth="1"/>
    <col min="6145" max="6145" width="48.75" style="6" customWidth="1"/>
    <col min="6146" max="6146" width="5" style="6" customWidth="1"/>
    <col min="6147" max="6147" width="8.5" style="6" customWidth="1"/>
    <col min="6148" max="6148" width="9" style="6"/>
    <col min="6149" max="6149" width="11.875" style="6" customWidth="1"/>
    <col min="6150" max="6398" width="9" style="6"/>
    <col min="6399" max="6399" width="5.625" style="6" customWidth="1"/>
    <col min="6400" max="6400" width="9.375" style="6" customWidth="1"/>
    <col min="6401" max="6401" width="48.75" style="6" customWidth="1"/>
    <col min="6402" max="6402" width="5" style="6" customWidth="1"/>
    <col min="6403" max="6403" width="8.5" style="6" customWidth="1"/>
    <col min="6404" max="6404" width="9" style="6"/>
    <col min="6405" max="6405" width="11.875" style="6" customWidth="1"/>
    <col min="6406" max="6654" width="9" style="6"/>
    <col min="6655" max="6655" width="5.625" style="6" customWidth="1"/>
    <col min="6656" max="6656" width="9.375" style="6" customWidth="1"/>
    <col min="6657" max="6657" width="48.75" style="6" customWidth="1"/>
    <col min="6658" max="6658" width="5" style="6" customWidth="1"/>
    <col min="6659" max="6659" width="8.5" style="6" customWidth="1"/>
    <col min="6660" max="6660" width="9" style="6"/>
    <col min="6661" max="6661" width="11.875" style="6" customWidth="1"/>
    <col min="6662" max="6910" width="9" style="6"/>
    <col min="6911" max="6911" width="5.625" style="6" customWidth="1"/>
    <col min="6912" max="6912" width="9.375" style="6" customWidth="1"/>
    <col min="6913" max="6913" width="48.75" style="6" customWidth="1"/>
    <col min="6914" max="6914" width="5" style="6" customWidth="1"/>
    <col min="6915" max="6915" width="8.5" style="6" customWidth="1"/>
    <col min="6916" max="6916" width="9" style="6"/>
    <col min="6917" max="6917" width="11.875" style="6" customWidth="1"/>
    <col min="6918" max="7166" width="9" style="6"/>
    <col min="7167" max="7167" width="5.625" style="6" customWidth="1"/>
    <col min="7168" max="7168" width="9.375" style="6" customWidth="1"/>
    <col min="7169" max="7169" width="48.75" style="6" customWidth="1"/>
    <col min="7170" max="7170" width="5" style="6" customWidth="1"/>
    <col min="7171" max="7171" width="8.5" style="6" customWidth="1"/>
    <col min="7172" max="7172" width="9" style="6"/>
    <col min="7173" max="7173" width="11.875" style="6" customWidth="1"/>
    <col min="7174" max="7422" width="9" style="6"/>
    <col min="7423" max="7423" width="5.625" style="6" customWidth="1"/>
    <col min="7424" max="7424" width="9.375" style="6" customWidth="1"/>
    <col min="7425" max="7425" width="48.75" style="6" customWidth="1"/>
    <col min="7426" max="7426" width="5" style="6" customWidth="1"/>
    <col min="7427" max="7427" width="8.5" style="6" customWidth="1"/>
    <col min="7428" max="7428" width="9" style="6"/>
    <col min="7429" max="7429" width="11.875" style="6" customWidth="1"/>
    <col min="7430" max="7678" width="9" style="6"/>
    <col min="7679" max="7679" width="5.625" style="6" customWidth="1"/>
    <col min="7680" max="7680" width="9.375" style="6" customWidth="1"/>
    <col min="7681" max="7681" width="48.75" style="6" customWidth="1"/>
    <col min="7682" max="7682" width="5" style="6" customWidth="1"/>
    <col min="7683" max="7683" width="8.5" style="6" customWidth="1"/>
    <col min="7684" max="7684" width="9" style="6"/>
    <col min="7685" max="7685" width="11.875" style="6" customWidth="1"/>
    <col min="7686" max="7934" width="9" style="6"/>
    <col min="7935" max="7935" width="5.625" style="6" customWidth="1"/>
    <col min="7936" max="7936" width="9.375" style="6" customWidth="1"/>
    <col min="7937" max="7937" width="48.75" style="6" customWidth="1"/>
    <col min="7938" max="7938" width="5" style="6" customWidth="1"/>
    <col min="7939" max="7939" width="8.5" style="6" customWidth="1"/>
    <col min="7940" max="7940" width="9" style="6"/>
    <col min="7941" max="7941" width="11.875" style="6" customWidth="1"/>
    <col min="7942" max="8190" width="9" style="6"/>
    <col min="8191" max="8191" width="5.625" style="6" customWidth="1"/>
    <col min="8192" max="8192" width="9.375" style="6" customWidth="1"/>
    <col min="8193" max="8193" width="48.75" style="6" customWidth="1"/>
    <col min="8194" max="8194" width="5" style="6" customWidth="1"/>
    <col min="8195" max="8195" width="8.5" style="6" customWidth="1"/>
    <col min="8196" max="8196" width="9" style="6"/>
    <col min="8197" max="8197" width="11.875" style="6" customWidth="1"/>
    <col min="8198" max="8446" width="9" style="6"/>
    <col min="8447" max="8447" width="5.625" style="6" customWidth="1"/>
    <col min="8448" max="8448" width="9.375" style="6" customWidth="1"/>
    <col min="8449" max="8449" width="48.75" style="6" customWidth="1"/>
    <col min="8450" max="8450" width="5" style="6" customWidth="1"/>
    <col min="8451" max="8451" width="8.5" style="6" customWidth="1"/>
    <col min="8452" max="8452" width="9" style="6"/>
    <col min="8453" max="8453" width="11.875" style="6" customWidth="1"/>
    <col min="8454" max="8702" width="9" style="6"/>
    <col min="8703" max="8703" width="5.625" style="6" customWidth="1"/>
    <col min="8704" max="8704" width="9.375" style="6" customWidth="1"/>
    <col min="8705" max="8705" width="48.75" style="6" customWidth="1"/>
    <col min="8706" max="8706" width="5" style="6" customWidth="1"/>
    <col min="8707" max="8707" width="8.5" style="6" customWidth="1"/>
    <col min="8708" max="8708" width="9" style="6"/>
    <col min="8709" max="8709" width="11.875" style="6" customWidth="1"/>
    <col min="8710" max="8958" width="9" style="6"/>
    <col min="8959" max="8959" width="5.625" style="6" customWidth="1"/>
    <col min="8960" max="8960" width="9.375" style="6" customWidth="1"/>
    <col min="8961" max="8961" width="48.75" style="6" customWidth="1"/>
    <col min="8962" max="8962" width="5" style="6" customWidth="1"/>
    <col min="8963" max="8963" width="8.5" style="6" customWidth="1"/>
    <col min="8964" max="8964" width="9" style="6"/>
    <col min="8965" max="8965" width="11.875" style="6" customWidth="1"/>
    <col min="8966" max="9214" width="9" style="6"/>
    <col min="9215" max="9215" width="5.625" style="6" customWidth="1"/>
    <col min="9216" max="9216" width="9.375" style="6" customWidth="1"/>
    <col min="9217" max="9217" width="48.75" style="6" customWidth="1"/>
    <col min="9218" max="9218" width="5" style="6" customWidth="1"/>
    <col min="9219" max="9219" width="8.5" style="6" customWidth="1"/>
    <col min="9220" max="9220" width="9" style="6"/>
    <col min="9221" max="9221" width="11.875" style="6" customWidth="1"/>
    <col min="9222" max="9470" width="9" style="6"/>
    <col min="9471" max="9471" width="5.625" style="6" customWidth="1"/>
    <col min="9472" max="9472" width="9.375" style="6" customWidth="1"/>
    <col min="9473" max="9473" width="48.75" style="6" customWidth="1"/>
    <col min="9474" max="9474" width="5" style="6" customWidth="1"/>
    <col min="9475" max="9475" width="8.5" style="6" customWidth="1"/>
    <col min="9476" max="9476" width="9" style="6"/>
    <col min="9477" max="9477" width="11.875" style="6" customWidth="1"/>
    <col min="9478" max="9726" width="9" style="6"/>
    <col min="9727" max="9727" width="5.625" style="6" customWidth="1"/>
    <col min="9728" max="9728" width="9.375" style="6" customWidth="1"/>
    <col min="9729" max="9729" width="48.75" style="6" customWidth="1"/>
    <col min="9730" max="9730" width="5" style="6" customWidth="1"/>
    <col min="9731" max="9731" width="8.5" style="6" customWidth="1"/>
    <col min="9732" max="9732" width="9" style="6"/>
    <col min="9733" max="9733" width="11.875" style="6" customWidth="1"/>
    <col min="9734" max="9982" width="9" style="6"/>
    <col min="9983" max="9983" width="5.625" style="6" customWidth="1"/>
    <col min="9984" max="9984" width="9.375" style="6" customWidth="1"/>
    <col min="9985" max="9985" width="48.75" style="6" customWidth="1"/>
    <col min="9986" max="9986" width="5" style="6" customWidth="1"/>
    <col min="9987" max="9987" width="8.5" style="6" customWidth="1"/>
    <col min="9988" max="9988" width="9" style="6"/>
    <col min="9989" max="9989" width="11.875" style="6" customWidth="1"/>
    <col min="9990" max="10238" width="9" style="6"/>
    <col min="10239" max="10239" width="5.625" style="6" customWidth="1"/>
    <col min="10240" max="10240" width="9.375" style="6" customWidth="1"/>
    <col min="10241" max="10241" width="48.75" style="6" customWidth="1"/>
    <col min="10242" max="10242" width="5" style="6" customWidth="1"/>
    <col min="10243" max="10243" width="8.5" style="6" customWidth="1"/>
    <col min="10244" max="10244" width="9" style="6"/>
    <col min="10245" max="10245" width="11.875" style="6" customWidth="1"/>
    <col min="10246" max="10494" width="9" style="6"/>
    <col min="10495" max="10495" width="5.625" style="6" customWidth="1"/>
    <col min="10496" max="10496" width="9.375" style="6" customWidth="1"/>
    <col min="10497" max="10497" width="48.75" style="6" customWidth="1"/>
    <col min="10498" max="10498" width="5" style="6" customWidth="1"/>
    <col min="10499" max="10499" width="8.5" style="6" customWidth="1"/>
    <col min="10500" max="10500" width="9" style="6"/>
    <col min="10501" max="10501" width="11.875" style="6" customWidth="1"/>
    <col min="10502" max="10750" width="9" style="6"/>
    <col min="10751" max="10751" width="5.625" style="6" customWidth="1"/>
    <col min="10752" max="10752" width="9.375" style="6" customWidth="1"/>
    <col min="10753" max="10753" width="48.75" style="6" customWidth="1"/>
    <col min="10754" max="10754" width="5" style="6" customWidth="1"/>
    <col min="10755" max="10755" width="8.5" style="6" customWidth="1"/>
    <col min="10756" max="10756" width="9" style="6"/>
    <col min="10757" max="10757" width="11.875" style="6" customWidth="1"/>
    <col min="10758" max="11006" width="9" style="6"/>
    <col min="11007" max="11007" width="5.625" style="6" customWidth="1"/>
    <col min="11008" max="11008" width="9.375" style="6" customWidth="1"/>
    <col min="11009" max="11009" width="48.75" style="6" customWidth="1"/>
    <col min="11010" max="11010" width="5" style="6" customWidth="1"/>
    <col min="11011" max="11011" width="8.5" style="6" customWidth="1"/>
    <col min="11012" max="11012" width="9" style="6"/>
    <col min="11013" max="11013" width="11.875" style="6" customWidth="1"/>
    <col min="11014" max="11262" width="9" style="6"/>
    <col min="11263" max="11263" width="5.625" style="6" customWidth="1"/>
    <col min="11264" max="11264" width="9.375" style="6" customWidth="1"/>
    <col min="11265" max="11265" width="48.75" style="6" customWidth="1"/>
    <col min="11266" max="11266" width="5" style="6" customWidth="1"/>
    <col min="11267" max="11267" width="8.5" style="6" customWidth="1"/>
    <col min="11268" max="11268" width="9" style="6"/>
    <col min="11269" max="11269" width="11.875" style="6" customWidth="1"/>
    <col min="11270" max="11518" width="9" style="6"/>
    <col min="11519" max="11519" width="5.625" style="6" customWidth="1"/>
    <col min="11520" max="11520" width="9.375" style="6" customWidth="1"/>
    <col min="11521" max="11521" width="48.75" style="6" customWidth="1"/>
    <col min="11522" max="11522" width="5" style="6" customWidth="1"/>
    <col min="11523" max="11523" width="8.5" style="6" customWidth="1"/>
    <col min="11524" max="11524" width="9" style="6"/>
    <col min="11525" max="11525" width="11.875" style="6" customWidth="1"/>
    <col min="11526" max="11774" width="9" style="6"/>
    <col min="11775" max="11775" width="5.625" style="6" customWidth="1"/>
    <col min="11776" max="11776" width="9.375" style="6" customWidth="1"/>
    <col min="11777" max="11777" width="48.75" style="6" customWidth="1"/>
    <col min="11778" max="11778" width="5" style="6" customWidth="1"/>
    <col min="11779" max="11779" width="8.5" style="6" customWidth="1"/>
    <col min="11780" max="11780" width="9" style="6"/>
    <col min="11781" max="11781" width="11.875" style="6" customWidth="1"/>
    <col min="11782" max="12030" width="9" style="6"/>
    <col min="12031" max="12031" width="5.625" style="6" customWidth="1"/>
    <col min="12032" max="12032" width="9.375" style="6" customWidth="1"/>
    <col min="12033" max="12033" width="48.75" style="6" customWidth="1"/>
    <col min="12034" max="12034" width="5" style="6" customWidth="1"/>
    <col min="12035" max="12035" width="8.5" style="6" customWidth="1"/>
    <col min="12036" max="12036" width="9" style="6"/>
    <col min="12037" max="12037" width="11.875" style="6" customWidth="1"/>
    <col min="12038" max="12286" width="9" style="6"/>
    <col min="12287" max="12287" width="5.625" style="6" customWidth="1"/>
    <col min="12288" max="12288" width="9.375" style="6" customWidth="1"/>
    <col min="12289" max="12289" width="48.75" style="6" customWidth="1"/>
    <col min="12290" max="12290" width="5" style="6" customWidth="1"/>
    <col min="12291" max="12291" width="8.5" style="6" customWidth="1"/>
    <col min="12292" max="12292" width="9" style="6"/>
    <col min="12293" max="12293" width="11.875" style="6" customWidth="1"/>
    <col min="12294" max="12542" width="9" style="6"/>
    <col min="12543" max="12543" width="5.625" style="6" customWidth="1"/>
    <col min="12544" max="12544" width="9.375" style="6" customWidth="1"/>
    <col min="12545" max="12545" width="48.75" style="6" customWidth="1"/>
    <col min="12546" max="12546" width="5" style="6" customWidth="1"/>
    <col min="12547" max="12547" width="8.5" style="6" customWidth="1"/>
    <col min="12548" max="12548" width="9" style="6"/>
    <col min="12549" max="12549" width="11.875" style="6" customWidth="1"/>
    <col min="12550" max="12798" width="9" style="6"/>
    <col min="12799" max="12799" width="5.625" style="6" customWidth="1"/>
    <col min="12800" max="12800" width="9.375" style="6" customWidth="1"/>
    <col min="12801" max="12801" width="48.75" style="6" customWidth="1"/>
    <col min="12802" max="12802" width="5" style="6" customWidth="1"/>
    <col min="12803" max="12803" width="8.5" style="6" customWidth="1"/>
    <col min="12804" max="12804" width="9" style="6"/>
    <col min="12805" max="12805" width="11.875" style="6" customWidth="1"/>
    <col min="12806" max="13054" width="9" style="6"/>
    <col min="13055" max="13055" width="5.625" style="6" customWidth="1"/>
    <col min="13056" max="13056" width="9.375" style="6" customWidth="1"/>
    <col min="13057" max="13057" width="48.75" style="6" customWidth="1"/>
    <col min="13058" max="13058" width="5" style="6" customWidth="1"/>
    <col min="13059" max="13059" width="8.5" style="6" customWidth="1"/>
    <col min="13060" max="13060" width="9" style="6"/>
    <col min="13061" max="13061" width="11.875" style="6" customWidth="1"/>
    <col min="13062" max="13310" width="9" style="6"/>
    <col min="13311" max="13311" width="5.625" style="6" customWidth="1"/>
    <col min="13312" max="13312" width="9.375" style="6" customWidth="1"/>
    <col min="13313" max="13313" width="48.75" style="6" customWidth="1"/>
    <col min="13314" max="13314" width="5" style="6" customWidth="1"/>
    <col min="13315" max="13315" width="8.5" style="6" customWidth="1"/>
    <col min="13316" max="13316" width="9" style="6"/>
    <col min="13317" max="13317" width="11.875" style="6" customWidth="1"/>
    <col min="13318" max="13566" width="9" style="6"/>
    <col min="13567" max="13567" width="5.625" style="6" customWidth="1"/>
    <col min="13568" max="13568" width="9.375" style="6" customWidth="1"/>
    <col min="13569" max="13569" width="48.75" style="6" customWidth="1"/>
    <col min="13570" max="13570" width="5" style="6" customWidth="1"/>
    <col min="13571" max="13571" width="8.5" style="6" customWidth="1"/>
    <col min="13572" max="13572" width="9" style="6"/>
    <col min="13573" max="13573" width="11.875" style="6" customWidth="1"/>
    <col min="13574" max="13822" width="9" style="6"/>
    <col min="13823" max="13823" width="5.625" style="6" customWidth="1"/>
    <col min="13824" max="13824" width="9.375" style="6" customWidth="1"/>
    <col min="13825" max="13825" width="48.75" style="6" customWidth="1"/>
    <col min="13826" max="13826" width="5" style="6" customWidth="1"/>
    <col min="13827" max="13827" width="8.5" style="6" customWidth="1"/>
    <col min="13828" max="13828" width="9" style="6"/>
    <col min="13829" max="13829" width="11.875" style="6" customWidth="1"/>
    <col min="13830" max="14078" width="9" style="6"/>
    <col min="14079" max="14079" width="5.625" style="6" customWidth="1"/>
    <col min="14080" max="14080" width="9.375" style="6" customWidth="1"/>
    <col min="14081" max="14081" width="48.75" style="6" customWidth="1"/>
    <col min="14082" max="14082" width="5" style="6" customWidth="1"/>
    <col min="14083" max="14083" width="8.5" style="6" customWidth="1"/>
    <col min="14084" max="14084" width="9" style="6"/>
    <col min="14085" max="14085" width="11.875" style="6" customWidth="1"/>
    <col min="14086" max="14334" width="9" style="6"/>
    <col min="14335" max="14335" width="5.625" style="6" customWidth="1"/>
    <col min="14336" max="14336" width="9.375" style="6" customWidth="1"/>
    <col min="14337" max="14337" width="48.75" style="6" customWidth="1"/>
    <col min="14338" max="14338" width="5" style="6" customWidth="1"/>
    <col min="14339" max="14339" width="8.5" style="6" customWidth="1"/>
    <col min="14340" max="14340" width="9" style="6"/>
    <col min="14341" max="14341" width="11.875" style="6" customWidth="1"/>
    <col min="14342" max="14590" width="9" style="6"/>
    <col min="14591" max="14591" width="5.625" style="6" customWidth="1"/>
    <col min="14592" max="14592" width="9.375" style="6" customWidth="1"/>
    <col min="14593" max="14593" width="48.75" style="6" customWidth="1"/>
    <col min="14594" max="14594" width="5" style="6" customWidth="1"/>
    <col min="14595" max="14595" width="8.5" style="6" customWidth="1"/>
    <col min="14596" max="14596" width="9" style="6"/>
    <col min="14597" max="14597" width="11.875" style="6" customWidth="1"/>
    <col min="14598" max="14846" width="9" style="6"/>
    <col min="14847" max="14847" width="5.625" style="6" customWidth="1"/>
    <col min="14848" max="14848" width="9.375" style="6" customWidth="1"/>
    <col min="14849" max="14849" width="48.75" style="6" customWidth="1"/>
    <col min="14850" max="14850" width="5" style="6" customWidth="1"/>
    <col min="14851" max="14851" width="8.5" style="6" customWidth="1"/>
    <col min="14852" max="14852" width="9" style="6"/>
    <col min="14853" max="14853" width="11.875" style="6" customWidth="1"/>
    <col min="14854" max="15102" width="9" style="6"/>
    <col min="15103" max="15103" width="5.625" style="6" customWidth="1"/>
    <col min="15104" max="15104" width="9.375" style="6" customWidth="1"/>
    <col min="15105" max="15105" width="48.75" style="6" customWidth="1"/>
    <col min="15106" max="15106" width="5" style="6" customWidth="1"/>
    <col min="15107" max="15107" width="8.5" style="6" customWidth="1"/>
    <col min="15108" max="15108" width="9" style="6"/>
    <col min="15109" max="15109" width="11.875" style="6" customWidth="1"/>
    <col min="15110" max="15358" width="9" style="6"/>
    <col min="15359" max="15359" width="5.625" style="6" customWidth="1"/>
    <col min="15360" max="15360" width="9.375" style="6" customWidth="1"/>
    <col min="15361" max="15361" width="48.75" style="6" customWidth="1"/>
    <col min="15362" max="15362" width="5" style="6" customWidth="1"/>
    <col min="15363" max="15363" width="8.5" style="6" customWidth="1"/>
    <col min="15364" max="15364" width="9" style="6"/>
    <col min="15365" max="15365" width="11.875" style="6" customWidth="1"/>
    <col min="15366" max="15614" width="9" style="6"/>
    <col min="15615" max="15615" width="5.625" style="6" customWidth="1"/>
    <col min="15616" max="15616" width="9.375" style="6" customWidth="1"/>
    <col min="15617" max="15617" width="48.75" style="6" customWidth="1"/>
    <col min="15618" max="15618" width="5" style="6" customWidth="1"/>
    <col min="15619" max="15619" width="8.5" style="6" customWidth="1"/>
    <col min="15620" max="15620" width="9" style="6"/>
    <col min="15621" max="15621" width="11.875" style="6" customWidth="1"/>
    <col min="15622" max="15870" width="9" style="6"/>
    <col min="15871" max="15871" width="5.625" style="6" customWidth="1"/>
    <col min="15872" max="15872" width="9.375" style="6" customWidth="1"/>
    <col min="15873" max="15873" width="48.75" style="6" customWidth="1"/>
    <col min="15874" max="15874" width="5" style="6" customWidth="1"/>
    <col min="15875" max="15875" width="8.5" style="6" customWidth="1"/>
    <col min="15876" max="15876" width="9" style="6"/>
    <col min="15877" max="15877" width="11.875" style="6" customWidth="1"/>
    <col min="15878" max="16126" width="9" style="6"/>
    <col min="16127" max="16127" width="5.625" style="6" customWidth="1"/>
    <col min="16128" max="16128" width="9.375" style="6" customWidth="1"/>
    <col min="16129" max="16129" width="48.75" style="6" customWidth="1"/>
    <col min="16130" max="16130" width="5" style="6" customWidth="1"/>
    <col min="16131" max="16131" width="8.5" style="6" customWidth="1"/>
    <col min="16132" max="16132" width="9" style="6"/>
    <col min="16133" max="16133" width="11.875" style="6" customWidth="1"/>
    <col min="16134" max="16384" width="9" style="6"/>
  </cols>
  <sheetData>
    <row r="1" spans="1:7" ht="14.25" customHeight="1">
      <c r="A1" s="127"/>
      <c r="B1" s="128"/>
      <c r="C1" s="128"/>
      <c r="D1" s="128"/>
      <c r="E1" s="128"/>
      <c r="F1" s="128"/>
      <c r="G1" s="128"/>
    </row>
    <row r="2" spans="1:7" ht="14.25" customHeight="1">
      <c r="A2" s="511" t="s">
        <v>1364</v>
      </c>
      <c r="B2" s="511"/>
      <c r="C2" s="511"/>
      <c r="D2" s="511"/>
      <c r="E2" s="511"/>
      <c r="F2" s="458"/>
      <c r="G2" s="458"/>
    </row>
    <row r="3" spans="1:7" s="50" customFormat="1" ht="14.25" customHeight="1">
      <c r="A3" s="512" t="s">
        <v>1184</v>
      </c>
      <c r="B3" s="512"/>
      <c r="C3" s="512"/>
      <c r="D3" s="512"/>
      <c r="E3" s="512"/>
      <c r="F3" s="458"/>
      <c r="G3" s="458"/>
    </row>
    <row r="4" spans="1:7" ht="14.25" customHeight="1">
      <c r="A4" s="129"/>
      <c r="B4" s="129"/>
      <c r="C4" s="129"/>
      <c r="D4" s="129"/>
      <c r="E4" s="129"/>
      <c r="F4" s="129"/>
      <c r="G4" s="129"/>
    </row>
    <row r="5" spans="1:7" ht="24.95" customHeight="1">
      <c r="A5" s="130" t="s">
        <v>12</v>
      </c>
      <c r="B5" s="130" t="s">
        <v>13</v>
      </c>
      <c r="C5" s="130" t="s">
        <v>14</v>
      </c>
      <c r="D5" s="65" t="s">
        <v>15</v>
      </c>
      <c r="E5" s="65" t="s">
        <v>0</v>
      </c>
      <c r="F5" s="65" t="s">
        <v>1232</v>
      </c>
      <c r="G5" s="65" t="s">
        <v>1233</v>
      </c>
    </row>
    <row r="6" spans="1:7">
      <c r="A6" s="130">
        <v>1</v>
      </c>
      <c r="B6" s="130">
        <v>2</v>
      </c>
      <c r="C6" s="130">
        <v>3</v>
      </c>
      <c r="D6" s="65">
        <v>4</v>
      </c>
      <c r="E6" s="65">
        <v>5</v>
      </c>
      <c r="F6" s="65">
        <v>6</v>
      </c>
      <c r="G6" s="65">
        <v>7</v>
      </c>
    </row>
    <row r="7" spans="1:7">
      <c r="A7" s="172" t="s">
        <v>314</v>
      </c>
      <c r="B7" s="172"/>
      <c r="C7" s="173" t="s">
        <v>315</v>
      </c>
      <c r="D7" s="178"/>
      <c r="E7" s="175"/>
      <c r="F7" s="178"/>
      <c r="G7" s="175"/>
    </row>
    <row r="8" spans="1:7" ht="42.75" customHeight="1">
      <c r="A8" s="131">
        <v>1</v>
      </c>
      <c r="B8" s="132" t="s">
        <v>341</v>
      </c>
      <c r="C8" s="133" t="s">
        <v>488</v>
      </c>
      <c r="D8" s="177" t="s">
        <v>4</v>
      </c>
      <c r="E8" s="142">
        <v>183.2</v>
      </c>
      <c r="F8" s="177"/>
      <c r="G8" s="69">
        <f t="shared" ref="G8:G13" si="0">ROUND(E8*F8,2)</f>
        <v>0</v>
      </c>
    </row>
    <row r="9" spans="1:7" ht="45">
      <c r="A9" s="131" t="s">
        <v>316</v>
      </c>
      <c r="B9" s="132" t="s">
        <v>341</v>
      </c>
      <c r="C9" s="133" t="s">
        <v>489</v>
      </c>
      <c r="D9" s="177" t="s">
        <v>4</v>
      </c>
      <c r="E9" s="142">
        <v>435.2</v>
      </c>
      <c r="F9" s="177"/>
      <c r="G9" s="69">
        <f t="shared" si="0"/>
        <v>0</v>
      </c>
    </row>
    <row r="10" spans="1:7" ht="60">
      <c r="A10" s="131" t="s">
        <v>317</v>
      </c>
      <c r="B10" s="132" t="s">
        <v>341</v>
      </c>
      <c r="C10" s="133" t="s">
        <v>490</v>
      </c>
      <c r="D10" s="177" t="s">
        <v>4</v>
      </c>
      <c r="E10" s="142">
        <v>46.7</v>
      </c>
      <c r="F10" s="177"/>
      <c r="G10" s="69">
        <f t="shared" si="0"/>
        <v>0</v>
      </c>
    </row>
    <row r="11" spans="1:7" ht="60">
      <c r="A11" s="131" t="s">
        <v>331</v>
      </c>
      <c r="B11" s="132" t="s">
        <v>341</v>
      </c>
      <c r="C11" s="133" t="s">
        <v>491</v>
      </c>
      <c r="D11" s="177" t="s">
        <v>4</v>
      </c>
      <c r="E11" s="142">
        <v>59.7</v>
      </c>
      <c r="F11" s="177"/>
      <c r="G11" s="69">
        <f t="shared" si="0"/>
        <v>0</v>
      </c>
    </row>
    <row r="12" spans="1:7">
      <c r="A12" s="131" t="s">
        <v>453</v>
      </c>
      <c r="B12" s="132" t="s">
        <v>341</v>
      </c>
      <c r="C12" s="133" t="s">
        <v>403</v>
      </c>
      <c r="D12" s="177" t="s">
        <v>26</v>
      </c>
      <c r="E12" s="142">
        <v>5</v>
      </c>
      <c r="F12" s="177"/>
      <c r="G12" s="69">
        <f t="shared" si="0"/>
        <v>0</v>
      </c>
    </row>
    <row r="13" spans="1:7">
      <c r="A13" s="131" t="s">
        <v>457</v>
      </c>
      <c r="B13" s="132" t="s">
        <v>341</v>
      </c>
      <c r="C13" s="140" t="s">
        <v>1365</v>
      </c>
      <c r="D13" s="177" t="s">
        <v>135</v>
      </c>
      <c r="E13" s="142">
        <v>3</v>
      </c>
      <c r="F13" s="177"/>
      <c r="G13" s="69">
        <f t="shared" si="0"/>
        <v>0</v>
      </c>
    </row>
    <row r="14" spans="1:7">
      <c r="A14" s="276"/>
      <c r="B14" s="277"/>
      <c r="C14" s="277" t="s">
        <v>1362</v>
      </c>
      <c r="D14" s="276"/>
      <c r="E14" s="278"/>
      <c r="F14" s="276"/>
      <c r="G14" s="278">
        <f>SUM(G8:G13)</f>
        <v>0</v>
      </c>
    </row>
    <row r="15" spans="1:7">
      <c r="A15" s="172" t="s">
        <v>318</v>
      </c>
      <c r="B15" s="172"/>
      <c r="C15" s="173" t="s">
        <v>319</v>
      </c>
      <c r="D15" s="178"/>
      <c r="E15" s="175"/>
      <c r="F15" s="178"/>
      <c r="G15" s="175"/>
    </row>
    <row r="16" spans="1:7">
      <c r="A16" s="136">
        <v>1</v>
      </c>
      <c r="B16" s="136"/>
      <c r="C16" s="192" t="s">
        <v>276</v>
      </c>
      <c r="D16" s="134"/>
      <c r="E16" s="137"/>
      <c r="F16" s="134"/>
      <c r="G16" s="137"/>
    </row>
    <row r="17" spans="1:7" ht="30">
      <c r="A17" s="139" t="s">
        <v>124</v>
      </c>
      <c r="B17" s="132" t="s">
        <v>341</v>
      </c>
      <c r="C17" s="140" t="s">
        <v>404</v>
      </c>
      <c r="D17" s="141" t="s">
        <v>26</v>
      </c>
      <c r="E17" s="142">
        <v>12</v>
      </c>
      <c r="F17" s="141"/>
      <c r="G17" s="69">
        <f t="shared" ref="G17:G63" si="1">ROUND(E17*F17,2)</f>
        <v>0</v>
      </c>
    </row>
    <row r="18" spans="1:7" ht="45">
      <c r="A18" s="139" t="s">
        <v>128</v>
      </c>
      <c r="B18" s="132" t="s">
        <v>341</v>
      </c>
      <c r="C18" s="143" t="s">
        <v>405</v>
      </c>
      <c r="D18" s="141" t="s">
        <v>26</v>
      </c>
      <c r="E18" s="142">
        <v>6</v>
      </c>
      <c r="F18" s="141"/>
      <c r="G18" s="69">
        <f t="shared" si="1"/>
        <v>0</v>
      </c>
    </row>
    <row r="19" spans="1:7" ht="45">
      <c r="A19" s="139" t="s">
        <v>321</v>
      </c>
      <c r="B19" s="132" t="s">
        <v>341</v>
      </c>
      <c r="C19" s="143" t="s">
        <v>406</v>
      </c>
      <c r="D19" s="141" t="s">
        <v>26</v>
      </c>
      <c r="E19" s="142">
        <v>2</v>
      </c>
      <c r="F19" s="141"/>
      <c r="G19" s="69">
        <f t="shared" si="1"/>
        <v>0</v>
      </c>
    </row>
    <row r="20" spans="1:7">
      <c r="A20" s="139" t="s">
        <v>345</v>
      </c>
      <c r="B20" s="132" t="s">
        <v>341</v>
      </c>
      <c r="C20" s="133" t="s">
        <v>407</v>
      </c>
      <c r="D20" s="141" t="s">
        <v>135</v>
      </c>
      <c r="E20" s="142">
        <v>1</v>
      </c>
      <c r="F20" s="141"/>
      <c r="G20" s="69">
        <f t="shared" si="1"/>
        <v>0</v>
      </c>
    </row>
    <row r="21" spans="1:7">
      <c r="A21" s="144" t="s">
        <v>316</v>
      </c>
      <c r="B21" s="144"/>
      <c r="C21" s="138" t="s">
        <v>6</v>
      </c>
      <c r="D21" s="170"/>
      <c r="E21" s="171"/>
      <c r="F21" s="170"/>
      <c r="G21" s="171"/>
    </row>
    <row r="22" spans="1:7" ht="45">
      <c r="A22" s="139" t="s">
        <v>323</v>
      </c>
      <c r="B22" s="132" t="s">
        <v>341</v>
      </c>
      <c r="C22" s="143" t="s">
        <v>1188</v>
      </c>
      <c r="D22" s="134" t="s">
        <v>1231</v>
      </c>
      <c r="E22" s="135">
        <v>1035.3800000000001</v>
      </c>
      <c r="F22" s="134"/>
      <c r="G22" s="69">
        <f t="shared" si="1"/>
        <v>0</v>
      </c>
    </row>
    <row r="23" spans="1:7" ht="30">
      <c r="A23" s="139" t="s">
        <v>324</v>
      </c>
      <c r="B23" s="132" t="s">
        <v>341</v>
      </c>
      <c r="C23" s="181" t="s">
        <v>408</v>
      </c>
      <c r="D23" s="134" t="s">
        <v>1231</v>
      </c>
      <c r="E23" s="135">
        <v>127.3935</v>
      </c>
      <c r="F23" s="134"/>
      <c r="G23" s="69">
        <f t="shared" si="1"/>
        <v>0</v>
      </c>
    </row>
    <row r="24" spans="1:7" ht="30">
      <c r="A24" s="139" t="s">
        <v>326</v>
      </c>
      <c r="B24" s="132" t="s">
        <v>341</v>
      </c>
      <c r="C24" s="181" t="s">
        <v>409</v>
      </c>
      <c r="D24" s="134" t="s">
        <v>1231</v>
      </c>
      <c r="E24" s="135">
        <v>869.7090973375</v>
      </c>
      <c r="F24" s="134"/>
      <c r="G24" s="69">
        <f t="shared" si="1"/>
        <v>0</v>
      </c>
    </row>
    <row r="25" spans="1:7">
      <c r="A25" s="144" t="s">
        <v>317</v>
      </c>
      <c r="B25" s="144"/>
      <c r="C25" s="192" t="s">
        <v>328</v>
      </c>
      <c r="D25" s="134"/>
      <c r="E25" s="135"/>
      <c r="F25" s="134"/>
      <c r="G25" s="135"/>
    </row>
    <row r="26" spans="1:7" ht="17.25">
      <c r="A26" s="139" t="s">
        <v>329</v>
      </c>
      <c r="B26" s="132" t="s">
        <v>341</v>
      </c>
      <c r="C26" s="181" t="s">
        <v>410</v>
      </c>
      <c r="D26" s="134" t="s">
        <v>1230</v>
      </c>
      <c r="E26" s="135">
        <v>639.5</v>
      </c>
      <c r="F26" s="134"/>
      <c r="G26" s="69">
        <f t="shared" si="1"/>
        <v>0</v>
      </c>
    </row>
    <row r="27" spans="1:7">
      <c r="A27" s="144" t="s">
        <v>331</v>
      </c>
      <c r="B27" s="144"/>
      <c r="C27" s="138" t="s">
        <v>332</v>
      </c>
      <c r="D27" s="134"/>
      <c r="E27" s="135"/>
      <c r="F27" s="134"/>
      <c r="G27" s="135"/>
    </row>
    <row r="28" spans="1:7" ht="60">
      <c r="A28" s="139" t="s">
        <v>333</v>
      </c>
      <c r="B28" s="132" t="s">
        <v>341</v>
      </c>
      <c r="C28" s="474" t="s">
        <v>411</v>
      </c>
      <c r="D28" s="134" t="s">
        <v>11</v>
      </c>
      <c r="E28" s="475">
        <v>82.1</v>
      </c>
      <c r="F28" s="134"/>
      <c r="G28" s="69">
        <f t="shared" si="1"/>
        <v>0</v>
      </c>
    </row>
    <row r="29" spans="1:7" ht="60">
      <c r="A29" s="139" t="s">
        <v>335</v>
      </c>
      <c r="B29" s="132" t="s">
        <v>341</v>
      </c>
      <c r="C29" s="474" t="s">
        <v>412</v>
      </c>
      <c r="D29" s="134" t="s">
        <v>11</v>
      </c>
      <c r="E29" s="475">
        <v>301.10000000000002</v>
      </c>
      <c r="F29" s="134"/>
      <c r="G29" s="69">
        <f t="shared" si="1"/>
        <v>0</v>
      </c>
    </row>
    <row r="30" spans="1:7" ht="60">
      <c r="A30" s="139" t="s">
        <v>337</v>
      </c>
      <c r="B30" s="132" t="s">
        <v>341</v>
      </c>
      <c r="C30" s="474" t="s">
        <v>413</v>
      </c>
      <c r="D30" s="134" t="s">
        <v>11</v>
      </c>
      <c r="E30" s="475">
        <v>28.3</v>
      </c>
      <c r="F30" s="134"/>
      <c r="G30" s="69">
        <f t="shared" si="1"/>
        <v>0</v>
      </c>
    </row>
    <row r="31" spans="1:7" ht="60">
      <c r="A31" s="139" t="s">
        <v>339</v>
      </c>
      <c r="B31" s="132" t="s">
        <v>341</v>
      </c>
      <c r="C31" s="474" t="s">
        <v>414</v>
      </c>
      <c r="D31" s="134" t="s">
        <v>11</v>
      </c>
      <c r="E31" s="475">
        <v>68</v>
      </c>
      <c r="F31" s="134"/>
      <c r="G31" s="69">
        <f t="shared" si="1"/>
        <v>0</v>
      </c>
    </row>
    <row r="32" spans="1:7" ht="60">
      <c r="A32" s="139" t="s">
        <v>370</v>
      </c>
      <c r="B32" s="132" t="s">
        <v>341</v>
      </c>
      <c r="C32" s="474" t="s">
        <v>1189</v>
      </c>
      <c r="D32" s="134" t="s">
        <v>11</v>
      </c>
      <c r="E32" s="475">
        <v>174.4</v>
      </c>
      <c r="F32" s="134"/>
      <c r="G32" s="69">
        <f t="shared" si="1"/>
        <v>0</v>
      </c>
    </row>
    <row r="33" spans="1:7" ht="60">
      <c r="A33" s="139" t="s">
        <v>415</v>
      </c>
      <c r="B33" s="132" t="s">
        <v>341</v>
      </c>
      <c r="C33" s="474" t="s">
        <v>1190</v>
      </c>
      <c r="D33" s="134" t="s">
        <v>11</v>
      </c>
      <c r="E33" s="475">
        <v>13.4</v>
      </c>
      <c r="F33" s="134"/>
      <c r="G33" s="69">
        <f t="shared" si="1"/>
        <v>0</v>
      </c>
    </row>
    <row r="34" spans="1:7" ht="60">
      <c r="A34" s="139" t="s">
        <v>416</v>
      </c>
      <c r="B34" s="132" t="s">
        <v>341</v>
      </c>
      <c r="C34" s="474" t="s">
        <v>417</v>
      </c>
      <c r="D34" s="134" t="s">
        <v>11</v>
      </c>
      <c r="E34" s="475">
        <v>6.6</v>
      </c>
      <c r="F34" s="134"/>
      <c r="G34" s="69">
        <f t="shared" si="1"/>
        <v>0</v>
      </c>
    </row>
    <row r="35" spans="1:7" ht="60">
      <c r="A35" s="139" t="s">
        <v>418</v>
      </c>
      <c r="B35" s="132" t="s">
        <v>341</v>
      </c>
      <c r="C35" s="474" t="s">
        <v>419</v>
      </c>
      <c r="D35" s="134" t="s">
        <v>11</v>
      </c>
      <c r="E35" s="475">
        <v>28.8</v>
      </c>
      <c r="F35" s="134"/>
      <c r="G35" s="69">
        <f t="shared" si="1"/>
        <v>0</v>
      </c>
    </row>
    <row r="36" spans="1:7" ht="30">
      <c r="A36" s="139" t="s">
        <v>420</v>
      </c>
      <c r="B36" s="132" t="s">
        <v>341</v>
      </c>
      <c r="C36" s="143" t="s">
        <v>421</v>
      </c>
      <c r="D36" s="134" t="s">
        <v>11</v>
      </c>
      <c r="E36" s="475">
        <v>16</v>
      </c>
      <c r="F36" s="134"/>
      <c r="G36" s="69">
        <f t="shared" si="1"/>
        <v>0</v>
      </c>
    </row>
    <row r="37" spans="1:7" ht="60">
      <c r="A37" s="139" t="s">
        <v>422</v>
      </c>
      <c r="B37" s="132" t="s">
        <v>341</v>
      </c>
      <c r="C37" s="476" t="s">
        <v>423</v>
      </c>
      <c r="D37" s="147" t="s">
        <v>135</v>
      </c>
      <c r="E37" s="475">
        <v>2</v>
      </c>
      <c r="F37" s="147"/>
      <c r="G37" s="69">
        <f t="shared" si="1"/>
        <v>0</v>
      </c>
    </row>
    <row r="38" spans="1:7" ht="45">
      <c r="A38" s="139" t="s">
        <v>424</v>
      </c>
      <c r="B38" s="132" t="s">
        <v>341</v>
      </c>
      <c r="C38" s="476" t="s">
        <v>425</v>
      </c>
      <c r="D38" s="147" t="s">
        <v>135</v>
      </c>
      <c r="E38" s="475">
        <v>1</v>
      </c>
      <c r="F38" s="147"/>
      <c r="G38" s="69">
        <f t="shared" si="1"/>
        <v>0</v>
      </c>
    </row>
    <row r="39" spans="1:7" ht="45">
      <c r="A39" s="139" t="s">
        <v>426</v>
      </c>
      <c r="B39" s="132" t="s">
        <v>341</v>
      </c>
      <c r="C39" s="476" t="s">
        <v>427</v>
      </c>
      <c r="D39" s="147" t="s">
        <v>135</v>
      </c>
      <c r="E39" s="475">
        <v>3</v>
      </c>
      <c r="F39" s="147"/>
      <c r="G39" s="69">
        <f t="shared" si="1"/>
        <v>0</v>
      </c>
    </row>
    <row r="40" spans="1:7" ht="45">
      <c r="A40" s="139" t="s">
        <v>428</v>
      </c>
      <c r="B40" s="132" t="s">
        <v>341</v>
      </c>
      <c r="C40" s="476" t="s">
        <v>429</v>
      </c>
      <c r="D40" s="147" t="s">
        <v>135</v>
      </c>
      <c r="E40" s="475">
        <v>1</v>
      </c>
      <c r="F40" s="147"/>
      <c r="G40" s="69">
        <f t="shared" si="1"/>
        <v>0</v>
      </c>
    </row>
    <row r="41" spans="1:7" ht="45">
      <c r="A41" s="139" t="s">
        <v>430</v>
      </c>
      <c r="B41" s="132" t="s">
        <v>341</v>
      </c>
      <c r="C41" s="476" t="s">
        <v>431</v>
      </c>
      <c r="D41" s="147" t="s">
        <v>135</v>
      </c>
      <c r="E41" s="475">
        <v>5</v>
      </c>
      <c r="F41" s="147"/>
      <c r="G41" s="69">
        <f t="shared" si="1"/>
        <v>0</v>
      </c>
    </row>
    <row r="42" spans="1:7">
      <c r="A42" s="139" t="s">
        <v>432</v>
      </c>
      <c r="B42" s="132" t="s">
        <v>341</v>
      </c>
      <c r="C42" s="477" t="s">
        <v>433</v>
      </c>
      <c r="D42" s="147" t="s">
        <v>135</v>
      </c>
      <c r="E42" s="475">
        <v>6</v>
      </c>
      <c r="F42" s="147"/>
      <c r="G42" s="69">
        <f t="shared" si="1"/>
        <v>0</v>
      </c>
    </row>
    <row r="43" spans="1:7" ht="30">
      <c r="A43" s="139" t="s">
        <v>434</v>
      </c>
      <c r="B43" s="132" t="s">
        <v>341</v>
      </c>
      <c r="C43" s="477" t="s">
        <v>435</v>
      </c>
      <c r="D43" s="147" t="s">
        <v>135</v>
      </c>
      <c r="E43" s="475">
        <v>2</v>
      </c>
      <c r="F43" s="147"/>
      <c r="G43" s="69">
        <f t="shared" si="1"/>
        <v>0</v>
      </c>
    </row>
    <row r="44" spans="1:7" ht="30">
      <c r="A44" s="139" t="s">
        <v>436</v>
      </c>
      <c r="B44" s="132" t="s">
        <v>341</v>
      </c>
      <c r="C44" s="477" t="s">
        <v>437</v>
      </c>
      <c r="D44" s="147" t="s">
        <v>135</v>
      </c>
      <c r="E44" s="475">
        <v>2</v>
      </c>
      <c r="F44" s="147"/>
      <c r="G44" s="69">
        <f t="shared" si="1"/>
        <v>0</v>
      </c>
    </row>
    <row r="45" spans="1:7" ht="60">
      <c r="A45" s="139" t="s">
        <v>438</v>
      </c>
      <c r="B45" s="132" t="s">
        <v>341</v>
      </c>
      <c r="C45" s="478" t="s">
        <v>1191</v>
      </c>
      <c r="D45" s="147" t="s">
        <v>26</v>
      </c>
      <c r="E45" s="475">
        <v>1</v>
      </c>
      <c r="F45" s="147"/>
      <c r="G45" s="69">
        <f t="shared" si="1"/>
        <v>0</v>
      </c>
    </row>
    <row r="46" spans="1:7">
      <c r="A46" s="139" t="s">
        <v>439</v>
      </c>
      <c r="B46" s="132" t="s">
        <v>341</v>
      </c>
      <c r="C46" s="143" t="s">
        <v>492</v>
      </c>
      <c r="D46" s="147" t="s">
        <v>135</v>
      </c>
      <c r="E46" s="475">
        <v>1</v>
      </c>
      <c r="F46" s="147"/>
      <c r="G46" s="69">
        <f t="shared" si="1"/>
        <v>0</v>
      </c>
    </row>
    <row r="47" spans="1:7">
      <c r="A47" s="139" t="s">
        <v>440</v>
      </c>
      <c r="B47" s="132" t="s">
        <v>341</v>
      </c>
      <c r="C47" s="476" t="s">
        <v>493</v>
      </c>
      <c r="D47" s="141" t="s">
        <v>135</v>
      </c>
      <c r="E47" s="142">
        <v>3</v>
      </c>
      <c r="F47" s="141"/>
      <c r="G47" s="69">
        <f t="shared" si="1"/>
        <v>0</v>
      </c>
    </row>
    <row r="48" spans="1:7">
      <c r="A48" s="139" t="s">
        <v>441</v>
      </c>
      <c r="B48" s="132" t="s">
        <v>341</v>
      </c>
      <c r="C48" s="476" t="s">
        <v>494</v>
      </c>
      <c r="D48" s="479" t="s">
        <v>135</v>
      </c>
      <c r="E48" s="142">
        <v>1</v>
      </c>
      <c r="F48" s="479"/>
      <c r="G48" s="69">
        <f t="shared" si="1"/>
        <v>0</v>
      </c>
    </row>
    <row r="49" spans="1:7">
      <c r="A49" s="139" t="s">
        <v>442</v>
      </c>
      <c r="B49" s="132" t="s">
        <v>341</v>
      </c>
      <c r="C49" s="476" t="s">
        <v>495</v>
      </c>
      <c r="D49" s="479" t="s">
        <v>135</v>
      </c>
      <c r="E49" s="142">
        <v>1</v>
      </c>
      <c r="F49" s="479"/>
      <c r="G49" s="69">
        <f t="shared" si="1"/>
        <v>0</v>
      </c>
    </row>
    <row r="50" spans="1:7">
      <c r="A50" s="139" t="s">
        <v>443</v>
      </c>
      <c r="B50" s="132" t="s">
        <v>341</v>
      </c>
      <c r="C50" s="476" t="s">
        <v>496</v>
      </c>
      <c r="D50" s="479" t="s">
        <v>135</v>
      </c>
      <c r="E50" s="142">
        <v>1</v>
      </c>
      <c r="F50" s="479"/>
      <c r="G50" s="69">
        <f t="shared" si="1"/>
        <v>0</v>
      </c>
    </row>
    <row r="51" spans="1:7">
      <c r="A51" s="139" t="s">
        <v>444</v>
      </c>
      <c r="B51" s="132" t="s">
        <v>341</v>
      </c>
      <c r="C51" s="476" t="s">
        <v>497</v>
      </c>
      <c r="D51" s="479" t="s">
        <v>135</v>
      </c>
      <c r="E51" s="142">
        <v>1</v>
      </c>
      <c r="F51" s="479"/>
      <c r="G51" s="69">
        <f t="shared" si="1"/>
        <v>0</v>
      </c>
    </row>
    <row r="52" spans="1:7">
      <c r="A52" s="139" t="s">
        <v>445</v>
      </c>
      <c r="B52" s="132" t="s">
        <v>341</v>
      </c>
      <c r="C52" s="476" t="s">
        <v>498</v>
      </c>
      <c r="D52" s="479" t="s">
        <v>135</v>
      </c>
      <c r="E52" s="142">
        <v>2</v>
      </c>
      <c r="F52" s="479"/>
      <c r="G52" s="69">
        <f t="shared" si="1"/>
        <v>0</v>
      </c>
    </row>
    <row r="53" spans="1:7">
      <c r="A53" s="139" t="s">
        <v>446</v>
      </c>
      <c r="B53" s="132" t="s">
        <v>341</v>
      </c>
      <c r="C53" s="476" t="s">
        <v>499</v>
      </c>
      <c r="D53" s="479" t="s">
        <v>135</v>
      </c>
      <c r="E53" s="142">
        <v>1</v>
      </c>
      <c r="F53" s="479"/>
      <c r="G53" s="69">
        <f t="shared" si="1"/>
        <v>0</v>
      </c>
    </row>
    <row r="54" spans="1:7">
      <c r="A54" s="139" t="s">
        <v>447</v>
      </c>
      <c r="B54" s="132" t="s">
        <v>341</v>
      </c>
      <c r="C54" s="476" t="s">
        <v>500</v>
      </c>
      <c r="D54" s="479" t="s">
        <v>135</v>
      </c>
      <c r="E54" s="142">
        <v>8</v>
      </c>
      <c r="F54" s="479"/>
      <c r="G54" s="69">
        <f t="shared" si="1"/>
        <v>0</v>
      </c>
    </row>
    <row r="55" spans="1:7">
      <c r="A55" s="139" t="s">
        <v>448</v>
      </c>
      <c r="B55" s="132" t="s">
        <v>341</v>
      </c>
      <c r="C55" s="476" t="s">
        <v>501</v>
      </c>
      <c r="D55" s="479" t="s">
        <v>135</v>
      </c>
      <c r="E55" s="142">
        <v>2</v>
      </c>
      <c r="F55" s="479"/>
      <c r="G55" s="69">
        <f t="shared" si="1"/>
        <v>0</v>
      </c>
    </row>
    <row r="56" spans="1:7">
      <c r="A56" s="139" t="s">
        <v>449</v>
      </c>
      <c r="B56" s="132" t="s">
        <v>341</v>
      </c>
      <c r="C56" s="476" t="s">
        <v>502</v>
      </c>
      <c r="D56" s="479" t="s">
        <v>135</v>
      </c>
      <c r="E56" s="142">
        <v>2</v>
      </c>
      <c r="F56" s="479"/>
      <c r="G56" s="69">
        <f t="shared" si="1"/>
        <v>0</v>
      </c>
    </row>
    <row r="57" spans="1:7">
      <c r="A57" s="139" t="s">
        <v>450</v>
      </c>
      <c r="B57" s="132" t="s">
        <v>341</v>
      </c>
      <c r="C57" s="476" t="s">
        <v>503</v>
      </c>
      <c r="D57" s="479" t="s">
        <v>135</v>
      </c>
      <c r="E57" s="142">
        <v>1</v>
      </c>
      <c r="F57" s="479"/>
      <c r="G57" s="69">
        <f t="shared" si="1"/>
        <v>0</v>
      </c>
    </row>
    <row r="58" spans="1:7">
      <c r="A58" s="139" t="s">
        <v>451</v>
      </c>
      <c r="B58" s="132" t="s">
        <v>341</v>
      </c>
      <c r="C58" s="476" t="s">
        <v>504</v>
      </c>
      <c r="D58" s="479" t="s">
        <v>135</v>
      </c>
      <c r="E58" s="142">
        <v>1</v>
      </c>
      <c r="F58" s="479"/>
      <c r="G58" s="69">
        <f t="shared" si="1"/>
        <v>0</v>
      </c>
    </row>
    <row r="59" spans="1:7">
      <c r="A59" s="139" t="s">
        <v>452</v>
      </c>
      <c r="B59" s="132" t="s">
        <v>341</v>
      </c>
      <c r="C59" s="476" t="s">
        <v>505</v>
      </c>
      <c r="D59" s="479" t="s">
        <v>135</v>
      </c>
      <c r="E59" s="142">
        <v>2</v>
      </c>
      <c r="F59" s="479"/>
      <c r="G59" s="69">
        <f t="shared" si="1"/>
        <v>0</v>
      </c>
    </row>
    <row r="60" spans="1:7">
      <c r="A60" s="144" t="s">
        <v>453</v>
      </c>
      <c r="B60" s="144"/>
      <c r="C60" s="138" t="s">
        <v>454</v>
      </c>
      <c r="D60" s="134"/>
      <c r="E60" s="137"/>
      <c r="F60" s="134"/>
      <c r="G60" s="137"/>
    </row>
    <row r="61" spans="1:7">
      <c r="A61" s="139" t="s">
        <v>455</v>
      </c>
      <c r="B61" s="132" t="s">
        <v>341</v>
      </c>
      <c r="C61" s="146" t="s">
        <v>456</v>
      </c>
      <c r="D61" s="134" t="s">
        <v>135</v>
      </c>
      <c r="E61" s="137">
        <v>3</v>
      </c>
      <c r="F61" s="134"/>
      <c r="G61" s="69">
        <f t="shared" si="1"/>
        <v>0</v>
      </c>
    </row>
    <row r="62" spans="1:7">
      <c r="A62" s="144" t="s">
        <v>457</v>
      </c>
      <c r="B62" s="144"/>
      <c r="C62" s="138" t="s">
        <v>458</v>
      </c>
      <c r="D62" s="134"/>
      <c r="E62" s="137"/>
      <c r="F62" s="134"/>
      <c r="G62" s="137"/>
    </row>
    <row r="63" spans="1:7" ht="30">
      <c r="A63" s="131" t="s">
        <v>459</v>
      </c>
      <c r="B63" s="132" t="s">
        <v>341</v>
      </c>
      <c r="C63" s="140" t="s">
        <v>460</v>
      </c>
      <c r="D63" s="147" t="s">
        <v>135</v>
      </c>
      <c r="E63" s="475">
        <v>24</v>
      </c>
      <c r="F63" s="147"/>
      <c r="G63" s="69">
        <f t="shared" si="1"/>
        <v>0</v>
      </c>
    </row>
    <row r="64" spans="1:7">
      <c r="A64" s="276"/>
      <c r="B64" s="277"/>
      <c r="C64" s="277" t="s">
        <v>1290</v>
      </c>
      <c r="D64" s="276"/>
      <c r="E64" s="278"/>
      <c r="F64" s="276"/>
      <c r="G64" s="278">
        <f>SUM(G16:G63)</f>
        <v>0</v>
      </c>
    </row>
    <row r="65" spans="1:7">
      <c r="A65" s="461"/>
      <c r="B65" s="461"/>
      <c r="C65" s="92" t="s">
        <v>1274</v>
      </c>
      <c r="D65" s="462"/>
      <c r="E65" s="463"/>
      <c r="F65" s="462"/>
      <c r="G65" s="464">
        <f>G64+G50+G31</f>
        <v>0</v>
      </c>
    </row>
  </sheetData>
  <sheetProtection selectLockedCells="1" selectUnlockedCells="1"/>
  <mergeCells count="2">
    <mergeCell ref="A3:E3"/>
    <mergeCell ref="A2:E2"/>
  </mergeCells>
  <printOptions horizontalCentered="1"/>
  <pageMargins left="0.78740157480314965" right="0.59055118110236227" top="0.78740157480314965" bottom="0.78740157480314965" header="0.51181102362204722" footer="0.39370078740157483"/>
  <pageSetup paperSize="9" scale="74" firstPageNumber="3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G19"/>
  <sheetViews>
    <sheetView view="pageBreakPreview" zoomScaleNormal="85" zoomScaleSheetLayoutView="100" workbookViewId="0">
      <selection activeCell="L18" sqref="L18"/>
    </sheetView>
  </sheetViews>
  <sheetFormatPr defaultRowHeight="12.75"/>
  <cols>
    <col min="1" max="1" width="5.625" style="7" customWidth="1"/>
    <col min="2" max="2" width="8.5" style="7" customWidth="1"/>
    <col min="3" max="3" width="55.625" style="8" customWidth="1"/>
    <col min="4" max="4" width="9.625" style="9" customWidth="1"/>
    <col min="5" max="5" width="9.625" style="10" customWidth="1"/>
    <col min="6" max="254" width="9" style="6"/>
    <col min="255" max="255" width="5.625" style="6" customWidth="1"/>
    <col min="256" max="256" width="8.5" style="6" customWidth="1"/>
    <col min="257" max="257" width="40.5" style="6" customWidth="1"/>
    <col min="258" max="258" width="6.25" style="6" customWidth="1"/>
    <col min="259" max="259" width="8.5" style="6" customWidth="1"/>
    <col min="260" max="260" width="9" style="6"/>
    <col min="261" max="261" width="10.25" style="6" customWidth="1"/>
    <col min="262" max="510" width="9" style="6"/>
    <col min="511" max="511" width="5.625" style="6" customWidth="1"/>
    <col min="512" max="512" width="8.5" style="6" customWidth="1"/>
    <col min="513" max="513" width="40.5" style="6" customWidth="1"/>
    <col min="514" max="514" width="6.25" style="6" customWidth="1"/>
    <col min="515" max="515" width="8.5" style="6" customWidth="1"/>
    <col min="516" max="516" width="9" style="6"/>
    <col min="517" max="517" width="10.25" style="6" customWidth="1"/>
    <col min="518" max="766" width="9" style="6"/>
    <col min="767" max="767" width="5.625" style="6" customWidth="1"/>
    <col min="768" max="768" width="8.5" style="6" customWidth="1"/>
    <col min="769" max="769" width="40.5" style="6" customWidth="1"/>
    <col min="770" max="770" width="6.25" style="6" customWidth="1"/>
    <col min="771" max="771" width="8.5" style="6" customWidth="1"/>
    <col min="772" max="772" width="9" style="6"/>
    <col min="773" max="773" width="10.25" style="6" customWidth="1"/>
    <col min="774" max="1022" width="9" style="6"/>
    <col min="1023" max="1023" width="5.625" style="6" customWidth="1"/>
    <col min="1024" max="1024" width="8.5" style="6" customWidth="1"/>
    <col min="1025" max="1025" width="40.5" style="6" customWidth="1"/>
    <col min="1026" max="1026" width="6.25" style="6" customWidth="1"/>
    <col min="1027" max="1027" width="8.5" style="6" customWidth="1"/>
    <col min="1028" max="1028" width="9" style="6"/>
    <col min="1029" max="1029" width="10.25" style="6" customWidth="1"/>
    <col min="1030" max="1278" width="9" style="6"/>
    <col min="1279" max="1279" width="5.625" style="6" customWidth="1"/>
    <col min="1280" max="1280" width="8.5" style="6" customWidth="1"/>
    <col min="1281" max="1281" width="40.5" style="6" customWidth="1"/>
    <col min="1282" max="1282" width="6.25" style="6" customWidth="1"/>
    <col min="1283" max="1283" width="8.5" style="6" customWidth="1"/>
    <col min="1284" max="1284" width="9" style="6"/>
    <col min="1285" max="1285" width="10.25" style="6" customWidth="1"/>
    <col min="1286" max="1534" width="9" style="6"/>
    <col min="1535" max="1535" width="5.625" style="6" customWidth="1"/>
    <col min="1536" max="1536" width="8.5" style="6" customWidth="1"/>
    <col min="1537" max="1537" width="40.5" style="6" customWidth="1"/>
    <col min="1538" max="1538" width="6.25" style="6" customWidth="1"/>
    <col min="1539" max="1539" width="8.5" style="6" customWidth="1"/>
    <col min="1540" max="1540" width="9" style="6"/>
    <col min="1541" max="1541" width="10.25" style="6" customWidth="1"/>
    <col min="1542" max="1790" width="9" style="6"/>
    <col min="1791" max="1791" width="5.625" style="6" customWidth="1"/>
    <col min="1792" max="1792" width="8.5" style="6" customWidth="1"/>
    <col min="1793" max="1793" width="40.5" style="6" customWidth="1"/>
    <col min="1794" max="1794" width="6.25" style="6" customWidth="1"/>
    <col min="1795" max="1795" width="8.5" style="6" customWidth="1"/>
    <col min="1796" max="1796" width="9" style="6"/>
    <col min="1797" max="1797" width="10.25" style="6" customWidth="1"/>
    <col min="1798" max="2046" width="9" style="6"/>
    <col min="2047" max="2047" width="5.625" style="6" customWidth="1"/>
    <col min="2048" max="2048" width="8.5" style="6" customWidth="1"/>
    <col min="2049" max="2049" width="40.5" style="6" customWidth="1"/>
    <col min="2050" max="2050" width="6.25" style="6" customWidth="1"/>
    <col min="2051" max="2051" width="8.5" style="6" customWidth="1"/>
    <col min="2052" max="2052" width="9" style="6"/>
    <col min="2053" max="2053" width="10.25" style="6" customWidth="1"/>
    <col min="2054" max="2302" width="9" style="6"/>
    <col min="2303" max="2303" width="5.625" style="6" customWidth="1"/>
    <col min="2304" max="2304" width="8.5" style="6" customWidth="1"/>
    <col min="2305" max="2305" width="40.5" style="6" customWidth="1"/>
    <col min="2306" max="2306" width="6.25" style="6" customWidth="1"/>
    <col min="2307" max="2307" width="8.5" style="6" customWidth="1"/>
    <col min="2308" max="2308" width="9" style="6"/>
    <col min="2309" max="2309" width="10.25" style="6" customWidth="1"/>
    <col min="2310" max="2558" width="9" style="6"/>
    <col min="2559" max="2559" width="5.625" style="6" customWidth="1"/>
    <col min="2560" max="2560" width="8.5" style="6" customWidth="1"/>
    <col min="2561" max="2561" width="40.5" style="6" customWidth="1"/>
    <col min="2562" max="2562" width="6.25" style="6" customWidth="1"/>
    <col min="2563" max="2563" width="8.5" style="6" customWidth="1"/>
    <col min="2564" max="2564" width="9" style="6"/>
    <col min="2565" max="2565" width="10.25" style="6" customWidth="1"/>
    <col min="2566" max="2814" width="9" style="6"/>
    <col min="2815" max="2815" width="5.625" style="6" customWidth="1"/>
    <col min="2816" max="2816" width="8.5" style="6" customWidth="1"/>
    <col min="2817" max="2817" width="40.5" style="6" customWidth="1"/>
    <col min="2818" max="2818" width="6.25" style="6" customWidth="1"/>
    <col min="2819" max="2819" width="8.5" style="6" customWidth="1"/>
    <col min="2820" max="2820" width="9" style="6"/>
    <col min="2821" max="2821" width="10.25" style="6" customWidth="1"/>
    <col min="2822" max="3070" width="9" style="6"/>
    <col min="3071" max="3071" width="5.625" style="6" customWidth="1"/>
    <col min="3072" max="3072" width="8.5" style="6" customWidth="1"/>
    <col min="3073" max="3073" width="40.5" style="6" customWidth="1"/>
    <col min="3074" max="3074" width="6.25" style="6" customWidth="1"/>
    <col min="3075" max="3075" width="8.5" style="6" customWidth="1"/>
    <col min="3076" max="3076" width="9" style="6"/>
    <col min="3077" max="3077" width="10.25" style="6" customWidth="1"/>
    <col min="3078" max="3326" width="9" style="6"/>
    <col min="3327" max="3327" width="5.625" style="6" customWidth="1"/>
    <col min="3328" max="3328" width="8.5" style="6" customWidth="1"/>
    <col min="3329" max="3329" width="40.5" style="6" customWidth="1"/>
    <col min="3330" max="3330" width="6.25" style="6" customWidth="1"/>
    <col min="3331" max="3331" width="8.5" style="6" customWidth="1"/>
    <col min="3332" max="3332" width="9" style="6"/>
    <col min="3333" max="3333" width="10.25" style="6" customWidth="1"/>
    <col min="3334" max="3582" width="9" style="6"/>
    <col min="3583" max="3583" width="5.625" style="6" customWidth="1"/>
    <col min="3584" max="3584" width="8.5" style="6" customWidth="1"/>
    <col min="3585" max="3585" width="40.5" style="6" customWidth="1"/>
    <col min="3586" max="3586" width="6.25" style="6" customWidth="1"/>
    <col min="3587" max="3587" width="8.5" style="6" customWidth="1"/>
    <col min="3588" max="3588" width="9" style="6"/>
    <col min="3589" max="3589" width="10.25" style="6" customWidth="1"/>
    <col min="3590" max="3838" width="9" style="6"/>
    <col min="3839" max="3839" width="5.625" style="6" customWidth="1"/>
    <col min="3840" max="3840" width="8.5" style="6" customWidth="1"/>
    <col min="3841" max="3841" width="40.5" style="6" customWidth="1"/>
    <col min="3842" max="3842" width="6.25" style="6" customWidth="1"/>
    <col min="3843" max="3843" width="8.5" style="6" customWidth="1"/>
    <col min="3844" max="3844" width="9" style="6"/>
    <col min="3845" max="3845" width="10.25" style="6" customWidth="1"/>
    <col min="3846" max="4094" width="9" style="6"/>
    <col min="4095" max="4095" width="5.625" style="6" customWidth="1"/>
    <col min="4096" max="4096" width="8.5" style="6" customWidth="1"/>
    <col min="4097" max="4097" width="40.5" style="6" customWidth="1"/>
    <col min="4098" max="4098" width="6.25" style="6" customWidth="1"/>
    <col min="4099" max="4099" width="8.5" style="6" customWidth="1"/>
    <col min="4100" max="4100" width="9" style="6"/>
    <col min="4101" max="4101" width="10.25" style="6" customWidth="1"/>
    <col min="4102" max="4350" width="9" style="6"/>
    <col min="4351" max="4351" width="5.625" style="6" customWidth="1"/>
    <col min="4352" max="4352" width="8.5" style="6" customWidth="1"/>
    <col min="4353" max="4353" width="40.5" style="6" customWidth="1"/>
    <col min="4354" max="4354" width="6.25" style="6" customWidth="1"/>
    <col min="4355" max="4355" width="8.5" style="6" customWidth="1"/>
    <col min="4356" max="4356" width="9" style="6"/>
    <col min="4357" max="4357" width="10.25" style="6" customWidth="1"/>
    <col min="4358" max="4606" width="9" style="6"/>
    <col min="4607" max="4607" width="5.625" style="6" customWidth="1"/>
    <col min="4608" max="4608" width="8.5" style="6" customWidth="1"/>
    <col min="4609" max="4609" width="40.5" style="6" customWidth="1"/>
    <col min="4610" max="4610" width="6.25" style="6" customWidth="1"/>
    <col min="4611" max="4611" width="8.5" style="6" customWidth="1"/>
    <col min="4612" max="4612" width="9" style="6"/>
    <col min="4613" max="4613" width="10.25" style="6" customWidth="1"/>
    <col min="4614" max="4862" width="9" style="6"/>
    <col min="4863" max="4863" width="5.625" style="6" customWidth="1"/>
    <col min="4864" max="4864" width="8.5" style="6" customWidth="1"/>
    <col min="4865" max="4865" width="40.5" style="6" customWidth="1"/>
    <col min="4866" max="4866" width="6.25" style="6" customWidth="1"/>
    <col min="4867" max="4867" width="8.5" style="6" customWidth="1"/>
    <col min="4868" max="4868" width="9" style="6"/>
    <col min="4869" max="4869" width="10.25" style="6" customWidth="1"/>
    <col min="4870" max="5118" width="9" style="6"/>
    <col min="5119" max="5119" width="5.625" style="6" customWidth="1"/>
    <col min="5120" max="5120" width="8.5" style="6" customWidth="1"/>
    <col min="5121" max="5121" width="40.5" style="6" customWidth="1"/>
    <col min="5122" max="5122" width="6.25" style="6" customWidth="1"/>
    <col min="5123" max="5123" width="8.5" style="6" customWidth="1"/>
    <col min="5124" max="5124" width="9" style="6"/>
    <col min="5125" max="5125" width="10.25" style="6" customWidth="1"/>
    <col min="5126" max="5374" width="9" style="6"/>
    <col min="5375" max="5375" width="5.625" style="6" customWidth="1"/>
    <col min="5376" max="5376" width="8.5" style="6" customWidth="1"/>
    <col min="5377" max="5377" width="40.5" style="6" customWidth="1"/>
    <col min="5378" max="5378" width="6.25" style="6" customWidth="1"/>
    <col min="5379" max="5379" width="8.5" style="6" customWidth="1"/>
    <col min="5380" max="5380" width="9" style="6"/>
    <col min="5381" max="5381" width="10.25" style="6" customWidth="1"/>
    <col min="5382" max="5630" width="9" style="6"/>
    <col min="5631" max="5631" width="5.625" style="6" customWidth="1"/>
    <col min="5632" max="5632" width="8.5" style="6" customWidth="1"/>
    <col min="5633" max="5633" width="40.5" style="6" customWidth="1"/>
    <col min="5634" max="5634" width="6.25" style="6" customWidth="1"/>
    <col min="5635" max="5635" width="8.5" style="6" customWidth="1"/>
    <col min="5636" max="5636" width="9" style="6"/>
    <col min="5637" max="5637" width="10.25" style="6" customWidth="1"/>
    <col min="5638" max="5886" width="9" style="6"/>
    <col min="5887" max="5887" width="5.625" style="6" customWidth="1"/>
    <col min="5888" max="5888" width="8.5" style="6" customWidth="1"/>
    <col min="5889" max="5889" width="40.5" style="6" customWidth="1"/>
    <col min="5890" max="5890" width="6.25" style="6" customWidth="1"/>
    <col min="5891" max="5891" width="8.5" style="6" customWidth="1"/>
    <col min="5892" max="5892" width="9" style="6"/>
    <col min="5893" max="5893" width="10.25" style="6" customWidth="1"/>
    <col min="5894" max="6142" width="9" style="6"/>
    <col min="6143" max="6143" width="5.625" style="6" customWidth="1"/>
    <col min="6144" max="6144" width="8.5" style="6" customWidth="1"/>
    <col min="6145" max="6145" width="40.5" style="6" customWidth="1"/>
    <col min="6146" max="6146" width="6.25" style="6" customWidth="1"/>
    <col min="6147" max="6147" width="8.5" style="6" customWidth="1"/>
    <col min="6148" max="6148" width="9" style="6"/>
    <col min="6149" max="6149" width="10.25" style="6" customWidth="1"/>
    <col min="6150" max="6398" width="9" style="6"/>
    <col min="6399" max="6399" width="5.625" style="6" customWidth="1"/>
    <col min="6400" max="6400" width="8.5" style="6" customWidth="1"/>
    <col min="6401" max="6401" width="40.5" style="6" customWidth="1"/>
    <col min="6402" max="6402" width="6.25" style="6" customWidth="1"/>
    <col min="6403" max="6403" width="8.5" style="6" customWidth="1"/>
    <col min="6404" max="6404" width="9" style="6"/>
    <col min="6405" max="6405" width="10.25" style="6" customWidth="1"/>
    <col min="6406" max="6654" width="9" style="6"/>
    <col min="6655" max="6655" width="5.625" style="6" customWidth="1"/>
    <col min="6656" max="6656" width="8.5" style="6" customWidth="1"/>
    <col min="6657" max="6657" width="40.5" style="6" customWidth="1"/>
    <col min="6658" max="6658" width="6.25" style="6" customWidth="1"/>
    <col min="6659" max="6659" width="8.5" style="6" customWidth="1"/>
    <col min="6660" max="6660" width="9" style="6"/>
    <col min="6661" max="6661" width="10.25" style="6" customWidth="1"/>
    <col min="6662" max="6910" width="9" style="6"/>
    <col min="6911" max="6911" width="5.625" style="6" customWidth="1"/>
    <col min="6912" max="6912" width="8.5" style="6" customWidth="1"/>
    <col min="6913" max="6913" width="40.5" style="6" customWidth="1"/>
    <col min="6914" max="6914" width="6.25" style="6" customWidth="1"/>
    <col min="6915" max="6915" width="8.5" style="6" customWidth="1"/>
    <col min="6916" max="6916" width="9" style="6"/>
    <col min="6917" max="6917" width="10.25" style="6" customWidth="1"/>
    <col min="6918" max="7166" width="9" style="6"/>
    <col min="7167" max="7167" width="5.625" style="6" customWidth="1"/>
    <col min="7168" max="7168" width="8.5" style="6" customWidth="1"/>
    <col min="7169" max="7169" width="40.5" style="6" customWidth="1"/>
    <col min="7170" max="7170" width="6.25" style="6" customWidth="1"/>
    <col min="7171" max="7171" width="8.5" style="6" customWidth="1"/>
    <col min="7172" max="7172" width="9" style="6"/>
    <col min="7173" max="7173" width="10.25" style="6" customWidth="1"/>
    <col min="7174" max="7422" width="9" style="6"/>
    <col min="7423" max="7423" width="5.625" style="6" customWidth="1"/>
    <col min="7424" max="7424" width="8.5" style="6" customWidth="1"/>
    <col min="7425" max="7425" width="40.5" style="6" customWidth="1"/>
    <col min="7426" max="7426" width="6.25" style="6" customWidth="1"/>
    <col min="7427" max="7427" width="8.5" style="6" customWidth="1"/>
    <col min="7428" max="7428" width="9" style="6"/>
    <col min="7429" max="7429" width="10.25" style="6" customWidth="1"/>
    <col min="7430" max="7678" width="9" style="6"/>
    <col min="7679" max="7679" width="5.625" style="6" customWidth="1"/>
    <col min="7680" max="7680" width="8.5" style="6" customWidth="1"/>
    <col min="7681" max="7681" width="40.5" style="6" customWidth="1"/>
    <col min="7682" max="7682" width="6.25" style="6" customWidth="1"/>
    <col min="7683" max="7683" width="8.5" style="6" customWidth="1"/>
    <col min="7684" max="7684" width="9" style="6"/>
    <col min="7685" max="7685" width="10.25" style="6" customWidth="1"/>
    <col min="7686" max="7934" width="9" style="6"/>
    <col min="7935" max="7935" width="5.625" style="6" customWidth="1"/>
    <col min="7936" max="7936" width="8.5" style="6" customWidth="1"/>
    <col min="7937" max="7937" width="40.5" style="6" customWidth="1"/>
    <col min="7938" max="7938" width="6.25" style="6" customWidth="1"/>
    <col min="7939" max="7939" width="8.5" style="6" customWidth="1"/>
    <col min="7940" max="7940" width="9" style="6"/>
    <col min="7941" max="7941" width="10.25" style="6" customWidth="1"/>
    <col min="7942" max="8190" width="9" style="6"/>
    <col min="8191" max="8191" width="5.625" style="6" customWidth="1"/>
    <col min="8192" max="8192" width="8.5" style="6" customWidth="1"/>
    <col min="8193" max="8193" width="40.5" style="6" customWidth="1"/>
    <col min="8194" max="8194" width="6.25" style="6" customWidth="1"/>
    <col min="8195" max="8195" width="8.5" style="6" customWidth="1"/>
    <col min="8196" max="8196" width="9" style="6"/>
    <col min="8197" max="8197" width="10.25" style="6" customWidth="1"/>
    <col min="8198" max="8446" width="9" style="6"/>
    <col min="8447" max="8447" width="5.625" style="6" customWidth="1"/>
    <col min="8448" max="8448" width="8.5" style="6" customWidth="1"/>
    <col min="8449" max="8449" width="40.5" style="6" customWidth="1"/>
    <col min="8450" max="8450" width="6.25" style="6" customWidth="1"/>
    <col min="8451" max="8451" width="8.5" style="6" customWidth="1"/>
    <col min="8452" max="8452" width="9" style="6"/>
    <col min="8453" max="8453" width="10.25" style="6" customWidth="1"/>
    <col min="8454" max="8702" width="9" style="6"/>
    <col min="8703" max="8703" width="5.625" style="6" customWidth="1"/>
    <col min="8704" max="8704" width="8.5" style="6" customWidth="1"/>
    <col min="8705" max="8705" width="40.5" style="6" customWidth="1"/>
    <col min="8706" max="8706" width="6.25" style="6" customWidth="1"/>
    <col min="8707" max="8707" width="8.5" style="6" customWidth="1"/>
    <col min="8708" max="8708" width="9" style="6"/>
    <col min="8709" max="8709" width="10.25" style="6" customWidth="1"/>
    <col min="8710" max="8958" width="9" style="6"/>
    <col min="8959" max="8959" width="5.625" style="6" customWidth="1"/>
    <col min="8960" max="8960" width="8.5" style="6" customWidth="1"/>
    <col min="8961" max="8961" width="40.5" style="6" customWidth="1"/>
    <col min="8962" max="8962" width="6.25" style="6" customWidth="1"/>
    <col min="8963" max="8963" width="8.5" style="6" customWidth="1"/>
    <col min="8964" max="8964" width="9" style="6"/>
    <col min="8965" max="8965" width="10.25" style="6" customWidth="1"/>
    <col min="8966" max="9214" width="9" style="6"/>
    <col min="9215" max="9215" width="5.625" style="6" customWidth="1"/>
    <col min="9216" max="9216" width="8.5" style="6" customWidth="1"/>
    <col min="9217" max="9217" width="40.5" style="6" customWidth="1"/>
    <col min="9218" max="9218" width="6.25" style="6" customWidth="1"/>
    <col min="9219" max="9219" width="8.5" style="6" customWidth="1"/>
    <col min="9220" max="9220" width="9" style="6"/>
    <col min="9221" max="9221" width="10.25" style="6" customWidth="1"/>
    <col min="9222" max="9470" width="9" style="6"/>
    <col min="9471" max="9471" width="5.625" style="6" customWidth="1"/>
    <col min="9472" max="9472" width="8.5" style="6" customWidth="1"/>
    <col min="9473" max="9473" width="40.5" style="6" customWidth="1"/>
    <col min="9474" max="9474" width="6.25" style="6" customWidth="1"/>
    <col min="9475" max="9475" width="8.5" style="6" customWidth="1"/>
    <col min="9476" max="9476" width="9" style="6"/>
    <col min="9477" max="9477" width="10.25" style="6" customWidth="1"/>
    <col min="9478" max="9726" width="9" style="6"/>
    <col min="9727" max="9727" width="5.625" style="6" customWidth="1"/>
    <col min="9728" max="9728" width="8.5" style="6" customWidth="1"/>
    <col min="9729" max="9729" width="40.5" style="6" customWidth="1"/>
    <col min="9730" max="9730" width="6.25" style="6" customWidth="1"/>
    <col min="9731" max="9731" width="8.5" style="6" customWidth="1"/>
    <col min="9732" max="9732" width="9" style="6"/>
    <col min="9733" max="9733" width="10.25" style="6" customWidth="1"/>
    <col min="9734" max="9982" width="9" style="6"/>
    <col min="9983" max="9983" width="5.625" style="6" customWidth="1"/>
    <col min="9984" max="9984" width="8.5" style="6" customWidth="1"/>
    <col min="9985" max="9985" width="40.5" style="6" customWidth="1"/>
    <col min="9986" max="9986" width="6.25" style="6" customWidth="1"/>
    <col min="9987" max="9987" width="8.5" style="6" customWidth="1"/>
    <col min="9988" max="9988" width="9" style="6"/>
    <col min="9989" max="9989" width="10.25" style="6" customWidth="1"/>
    <col min="9990" max="10238" width="9" style="6"/>
    <col min="10239" max="10239" width="5.625" style="6" customWidth="1"/>
    <col min="10240" max="10240" width="8.5" style="6" customWidth="1"/>
    <col min="10241" max="10241" width="40.5" style="6" customWidth="1"/>
    <col min="10242" max="10242" width="6.25" style="6" customWidth="1"/>
    <col min="10243" max="10243" width="8.5" style="6" customWidth="1"/>
    <col min="10244" max="10244" width="9" style="6"/>
    <col min="10245" max="10245" width="10.25" style="6" customWidth="1"/>
    <col min="10246" max="10494" width="9" style="6"/>
    <col min="10495" max="10495" width="5.625" style="6" customWidth="1"/>
    <col min="10496" max="10496" width="8.5" style="6" customWidth="1"/>
    <col min="10497" max="10497" width="40.5" style="6" customWidth="1"/>
    <col min="10498" max="10498" width="6.25" style="6" customWidth="1"/>
    <col min="10499" max="10499" width="8.5" style="6" customWidth="1"/>
    <col min="10500" max="10500" width="9" style="6"/>
    <col min="10501" max="10501" width="10.25" style="6" customWidth="1"/>
    <col min="10502" max="10750" width="9" style="6"/>
    <col min="10751" max="10751" width="5.625" style="6" customWidth="1"/>
    <col min="10752" max="10752" width="8.5" style="6" customWidth="1"/>
    <col min="10753" max="10753" width="40.5" style="6" customWidth="1"/>
    <col min="10754" max="10754" width="6.25" style="6" customWidth="1"/>
    <col min="10755" max="10755" width="8.5" style="6" customWidth="1"/>
    <col min="10756" max="10756" width="9" style="6"/>
    <col min="10757" max="10757" width="10.25" style="6" customWidth="1"/>
    <col min="10758" max="11006" width="9" style="6"/>
    <col min="11007" max="11007" width="5.625" style="6" customWidth="1"/>
    <col min="11008" max="11008" width="8.5" style="6" customWidth="1"/>
    <col min="11009" max="11009" width="40.5" style="6" customWidth="1"/>
    <col min="11010" max="11010" width="6.25" style="6" customWidth="1"/>
    <col min="11011" max="11011" width="8.5" style="6" customWidth="1"/>
    <col min="11012" max="11012" width="9" style="6"/>
    <col min="11013" max="11013" width="10.25" style="6" customWidth="1"/>
    <col min="11014" max="11262" width="9" style="6"/>
    <col min="11263" max="11263" width="5.625" style="6" customWidth="1"/>
    <col min="11264" max="11264" width="8.5" style="6" customWidth="1"/>
    <col min="11265" max="11265" width="40.5" style="6" customWidth="1"/>
    <col min="11266" max="11266" width="6.25" style="6" customWidth="1"/>
    <col min="11267" max="11267" width="8.5" style="6" customWidth="1"/>
    <col min="11268" max="11268" width="9" style="6"/>
    <col min="11269" max="11269" width="10.25" style="6" customWidth="1"/>
    <col min="11270" max="11518" width="9" style="6"/>
    <col min="11519" max="11519" width="5.625" style="6" customWidth="1"/>
    <col min="11520" max="11520" width="8.5" style="6" customWidth="1"/>
    <col min="11521" max="11521" width="40.5" style="6" customWidth="1"/>
    <col min="11522" max="11522" width="6.25" style="6" customWidth="1"/>
    <col min="11523" max="11523" width="8.5" style="6" customWidth="1"/>
    <col min="11524" max="11524" width="9" style="6"/>
    <col min="11525" max="11525" width="10.25" style="6" customWidth="1"/>
    <col min="11526" max="11774" width="9" style="6"/>
    <col min="11775" max="11775" width="5.625" style="6" customWidth="1"/>
    <col min="11776" max="11776" width="8.5" style="6" customWidth="1"/>
    <col min="11777" max="11777" width="40.5" style="6" customWidth="1"/>
    <col min="11778" max="11778" width="6.25" style="6" customWidth="1"/>
    <col min="11779" max="11779" width="8.5" style="6" customWidth="1"/>
    <col min="11780" max="11780" width="9" style="6"/>
    <col min="11781" max="11781" width="10.25" style="6" customWidth="1"/>
    <col min="11782" max="12030" width="9" style="6"/>
    <col min="12031" max="12031" width="5.625" style="6" customWidth="1"/>
    <col min="12032" max="12032" width="8.5" style="6" customWidth="1"/>
    <col min="12033" max="12033" width="40.5" style="6" customWidth="1"/>
    <col min="12034" max="12034" width="6.25" style="6" customWidth="1"/>
    <col min="12035" max="12035" width="8.5" style="6" customWidth="1"/>
    <col min="12036" max="12036" width="9" style="6"/>
    <col min="12037" max="12037" width="10.25" style="6" customWidth="1"/>
    <col min="12038" max="12286" width="9" style="6"/>
    <col min="12287" max="12287" width="5.625" style="6" customWidth="1"/>
    <col min="12288" max="12288" width="8.5" style="6" customWidth="1"/>
    <col min="12289" max="12289" width="40.5" style="6" customWidth="1"/>
    <col min="12290" max="12290" width="6.25" style="6" customWidth="1"/>
    <col min="12291" max="12291" width="8.5" style="6" customWidth="1"/>
    <col min="12292" max="12292" width="9" style="6"/>
    <col min="12293" max="12293" width="10.25" style="6" customWidth="1"/>
    <col min="12294" max="12542" width="9" style="6"/>
    <col min="12543" max="12543" width="5.625" style="6" customWidth="1"/>
    <col min="12544" max="12544" width="8.5" style="6" customWidth="1"/>
    <col min="12545" max="12545" width="40.5" style="6" customWidth="1"/>
    <col min="12546" max="12546" width="6.25" style="6" customWidth="1"/>
    <col min="12547" max="12547" width="8.5" style="6" customWidth="1"/>
    <col min="12548" max="12548" width="9" style="6"/>
    <col min="12549" max="12549" width="10.25" style="6" customWidth="1"/>
    <col min="12550" max="12798" width="9" style="6"/>
    <col min="12799" max="12799" width="5.625" style="6" customWidth="1"/>
    <col min="12800" max="12800" width="8.5" style="6" customWidth="1"/>
    <col min="12801" max="12801" width="40.5" style="6" customWidth="1"/>
    <col min="12802" max="12802" width="6.25" style="6" customWidth="1"/>
    <col min="12803" max="12803" width="8.5" style="6" customWidth="1"/>
    <col min="12804" max="12804" width="9" style="6"/>
    <col min="12805" max="12805" width="10.25" style="6" customWidth="1"/>
    <col min="12806" max="13054" width="9" style="6"/>
    <col min="13055" max="13055" width="5.625" style="6" customWidth="1"/>
    <col min="13056" max="13056" width="8.5" style="6" customWidth="1"/>
    <col min="13057" max="13057" width="40.5" style="6" customWidth="1"/>
    <col min="13058" max="13058" width="6.25" style="6" customWidth="1"/>
    <col min="13059" max="13059" width="8.5" style="6" customWidth="1"/>
    <col min="13060" max="13060" width="9" style="6"/>
    <col min="13061" max="13061" width="10.25" style="6" customWidth="1"/>
    <col min="13062" max="13310" width="9" style="6"/>
    <col min="13311" max="13311" width="5.625" style="6" customWidth="1"/>
    <col min="13312" max="13312" width="8.5" style="6" customWidth="1"/>
    <col min="13313" max="13313" width="40.5" style="6" customWidth="1"/>
    <col min="13314" max="13314" width="6.25" style="6" customWidth="1"/>
    <col min="13315" max="13315" width="8.5" style="6" customWidth="1"/>
    <col min="13316" max="13316" width="9" style="6"/>
    <col min="13317" max="13317" width="10.25" style="6" customWidth="1"/>
    <col min="13318" max="13566" width="9" style="6"/>
    <col min="13567" max="13567" width="5.625" style="6" customWidth="1"/>
    <col min="13568" max="13568" width="8.5" style="6" customWidth="1"/>
    <col min="13569" max="13569" width="40.5" style="6" customWidth="1"/>
    <col min="13570" max="13570" width="6.25" style="6" customWidth="1"/>
    <col min="13571" max="13571" width="8.5" style="6" customWidth="1"/>
    <col min="13572" max="13572" width="9" style="6"/>
    <col min="13573" max="13573" width="10.25" style="6" customWidth="1"/>
    <col min="13574" max="13822" width="9" style="6"/>
    <col min="13823" max="13823" width="5.625" style="6" customWidth="1"/>
    <col min="13824" max="13824" width="8.5" style="6" customWidth="1"/>
    <col min="13825" max="13825" width="40.5" style="6" customWidth="1"/>
    <col min="13826" max="13826" width="6.25" style="6" customWidth="1"/>
    <col min="13827" max="13827" width="8.5" style="6" customWidth="1"/>
    <col min="13828" max="13828" width="9" style="6"/>
    <col min="13829" max="13829" width="10.25" style="6" customWidth="1"/>
    <col min="13830" max="14078" width="9" style="6"/>
    <col min="14079" max="14079" width="5.625" style="6" customWidth="1"/>
    <col min="14080" max="14080" width="8.5" style="6" customWidth="1"/>
    <col min="14081" max="14081" width="40.5" style="6" customWidth="1"/>
    <col min="14082" max="14082" width="6.25" style="6" customWidth="1"/>
    <col min="14083" max="14083" width="8.5" style="6" customWidth="1"/>
    <col min="14084" max="14084" width="9" style="6"/>
    <col min="14085" max="14085" width="10.25" style="6" customWidth="1"/>
    <col min="14086" max="14334" width="9" style="6"/>
    <col min="14335" max="14335" width="5.625" style="6" customWidth="1"/>
    <col min="14336" max="14336" width="8.5" style="6" customWidth="1"/>
    <col min="14337" max="14337" width="40.5" style="6" customWidth="1"/>
    <col min="14338" max="14338" width="6.25" style="6" customWidth="1"/>
    <col min="14339" max="14339" width="8.5" style="6" customWidth="1"/>
    <col min="14340" max="14340" width="9" style="6"/>
    <col min="14341" max="14341" width="10.25" style="6" customWidth="1"/>
    <col min="14342" max="14590" width="9" style="6"/>
    <col min="14591" max="14591" width="5.625" style="6" customWidth="1"/>
    <col min="14592" max="14592" width="8.5" style="6" customWidth="1"/>
    <col min="14593" max="14593" width="40.5" style="6" customWidth="1"/>
    <col min="14594" max="14594" width="6.25" style="6" customWidth="1"/>
    <col min="14595" max="14595" width="8.5" style="6" customWidth="1"/>
    <col min="14596" max="14596" width="9" style="6"/>
    <col min="14597" max="14597" width="10.25" style="6" customWidth="1"/>
    <col min="14598" max="14846" width="9" style="6"/>
    <col min="14847" max="14847" width="5.625" style="6" customWidth="1"/>
    <col min="14848" max="14848" width="8.5" style="6" customWidth="1"/>
    <col min="14849" max="14849" width="40.5" style="6" customWidth="1"/>
    <col min="14850" max="14850" width="6.25" style="6" customWidth="1"/>
    <col min="14851" max="14851" width="8.5" style="6" customWidth="1"/>
    <col min="14852" max="14852" width="9" style="6"/>
    <col min="14853" max="14853" width="10.25" style="6" customWidth="1"/>
    <col min="14854" max="15102" width="9" style="6"/>
    <col min="15103" max="15103" width="5.625" style="6" customWidth="1"/>
    <col min="15104" max="15104" width="8.5" style="6" customWidth="1"/>
    <col min="15105" max="15105" width="40.5" style="6" customWidth="1"/>
    <col min="15106" max="15106" width="6.25" style="6" customWidth="1"/>
    <col min="15107" max="15107" width="8.5" style="6" customWidth="1"/>
    <col min="15108" max="15108" width="9" style="6"/>
    <col min="15109" max="15109" width="10.25" style="6" customWidth="1"/>
    <col min="15110" max="15358" width="9" style="6"/>
    <col min="15359" max="15359" width="5.625" style="6" customWidth="1"/>
    <col min="15360" max="15360" width="8.5" style="6" customWidth="1"/>
    <col min="15361" max="15361" width="40.5" style="6" customWidth="1"/>
    <col min="15362" max="15362" width="6.25" style="6" customWidth="1"/>
    <col min="15363" max="15363" width="8.5" style="6" customWidth="1"/>
    <col min="15364" max="15364" width="9" style="6"/>
    <col min="15365" max="15365" width="10.25" style="6" customWidth="1"/>
    <col min="15366" max="15614" width="9" style="6"/>
    <col min="15615" max="15615" width="5.625" style="6" customWidth="1"/>
    <col min="15616" max="15616" width="8.5" style="6" customWidth="1"/>
    <col min="15617" max="15617" width="40.5" style="6" customWidth="1"/>
    <col min="15618" max="15618" width="6.25" style="6" customWidth="1"/>
    <col min="15619" max="15619" width="8.5" style="6" customWidth="1"/>
    <col min="15620" max="15620" width="9" style="6"/>
    <col min="15621" max="15621" width="10.25" style="6" customWidth="1"/>
    <col min="15622" max="15870" width="9" style="6"/>
    <col min="15871" max="15871" width="5.625" style="6" customWidth="1"/>
    <col min="15872" max="15872" width="8.5" style="6" customWidth="1"/>
    <col min="15873" max="15873" width="40.5" style="6" customWidth="1"/>
    <col min="15874" max="15874" width="6.25" style="6" customWidth="1"/>
    <col min="15875" max="15875" width="8.5" style="6" customWidth="1"/>
    <col min="15876" max="15876" width="9" style="6"/>
    <col min="15877" max="15877" width="10.25" style="6" customWidth="1"/>
    <col min="15878" max="16126" width="9" style="6"/>
    <col min="16127" max="16127" width="5.625" style="6" customWidth="1"/>
    <col min="16128" max="16128" width="8.5" style="6" customWidth="1"/>
    <col min="16129" max="16129" width="40.5" style="6" customWidth="1"/>
    <col min="16130" max="16130" width="6.25" style="6" customWidth="1"/>
    <col min="16131" max="16131" width="8.5" style="6" customWidth="1"/>
    <col min="16132" max="16132" width="9" style="6"/>
    <col min="16133" max="16133" width="10.25" style="6" customWidth="1"/>
    <col min="16134" max="16384" width="9" style="6"/>
  </cols>
  <sheetData>
    <row r="1" spans="1:7" ht="14.25" customHeight="1">
      <c r="A1" s="125"/>
      <c r="B1" s="126"/>
      <c r="C1" s="126"/>
      <c r="D1" s="126"/>
      <c r="E1" s="126"/>
    </row>
    <row r="2" spans="1:7" ht="14.25" customHeight="1">
      <c r="A2" s="582" t="s">
        <v>1366</v>
      </c>
      <c r="B2" s="582"/>
      <c r="C2" s="582"/>
      <c r="D2" s="582"/>
      <c r="E2" s="582"/>
    </row>
    <row r="3" spans="1:7" s="50" customFormat="1" ht="14.25" customHeight="1">
      <c r="A3" s="581" t="s">
        <v>1185</v>
      </c>
      <c r="B3" s="581"/>
      <c r="C3" s="581"/>
      <c r="D3" s="581"/>
      <c r="E3" s="581"/>
    </row>
    <row r="4" spans="1:7" ht="14.25" customHeight="1">
      <c r="A4" s="109"/>
      <c r="B4" s="109"/>
      <c r="C4" s="109"/>
      <c r="D4" s="109"/>
      <c r="E4" s="109"/>
    </row>
    <row r="5" spans="1:7" ht="29.25" customHeight="1">
      <c r="A5" s="110" t="s">
        <v>12</v>
      </c>
      <c r="B5" s="110" t="s">
        <v>13</v>
      </c>
      <c r="C5" s="110" t="s">
        <v>14</v>
      </c>
      <c r="D5" s="65" t="s">
        <v>15</v>
      </c>
      <c r="E5" s="65" t="s">
        <v>0</v>
      </c>
      <c r="F5" s="65" t="s">
        <v>1232</v>
      </c>
      <c r="G5" s="65" t="s">
        <v>1233</v>
      </c>
    </row>
    <row r="6" spans="1:7" ht="12.75" customHeight="1">
      <c r="A6" s="110">
        <v>1</v>
      </c>
      <c r="B6" s="110">
        <v>2</v>
      </c>
      <c r="C6" s="110">
        <v>3</v>
      </c>
      <c r="D6" s="110">
        <v>4</v>
      </c>
      <c r="E6" s="110">
        <v>5</v>
      </c>
      <c r="F6" s="110">
        <v>6</v>
      </c>
      <c r="G6" s="110">
        <v>7</v>
      </c>
    </row>
    <row r="7" spans="1:7">
      <c r="A7" s="472" t="s">
        <v>314</v>
      </c>
      <c r="B7" s="472"/>
      <c r="C7" s="457" t="s">
        <v>319</v>
      </c>
      <c r="D7" s="480"/>
      <c r="E7" s="473"/>
      <c r="F7" s="480"/>
      <c r="G7" s="473"/>
    </row>
    <row r="8" spans="1:7">
      <c r="A8" s="115">
        <v>1</v>
      </c>
      <c r="B8" s="115"/>
      <c r="C8" s="117" t="s">
        <v>276</v>
      </c>
      <c r="D8" s="113"/>
      <c r="E8" s="116"/>
      <c r="F8" s="113"/>
      <c r="G8" s="116"/>
    </row>
    <row r="9" spans="1:7" ht="25.5">
      <c r="A9" s="111" t="s">
        <v>124</v>
      </c>
      <c r="B9" s="112" t="s">
        <v>506</v>
      </c>
      <c r="C9" s="119" t="s">
        <v>320</v>
      </c>
      <c r="D9" s="120" t="s">
        <v>26</v>
      </c>
      <c r="E9" s="121">
        <v>2</v>
      </c>
      <c r="F9" s="120"/>
      <c r="G9" s="69">
        <f t="shared" ref="G9:G17" si="0">ROUND(E9*F9,2)</f>
        <v>0</v>
      </c>
    </row>
    <row r="10" spans="1:7">
      <c r="A10" s="123" t="s">
        <v>316</v>
      </c>
      <c r="B10" s="123"/>
      <c r="C10" s="117" t="s">
        <v>6</v>
      </c>
      <c r="D10" s="470"/>
      <c r="E10" s="471"/>
      <c r="F10" s="470"/>
      <c r="G10" s="471"/>
    </row>
    <row r="11" spans="1:7" ht="25.5">
      <c r="A11" s="118" t="s">
        <v>323</v>
      </c>
      <c r="B11" s="112" t="s">
        <v>1187</v>
      </c>
      <c r="C11" s="122" t="s">
        <v>461</v>
      </c>
      <c r="D11" s="113" t="s">
        <v>1277</v>
      </c>
      <c r="E11" s="114">
        <v>34.320000000000007</v>
      </c>
      <c r="F11" s="113"/>
      <c r="G11" s="69">
        <f t="shared" si="0"/>
        <v>0</v>
      </c>
    </row>
    <row r="12" spans="1:7" ht="25.5">
      <c r="A12" s="118" t="s">
        <v>324</v>
      </c>
      <c r="B12" s="112" t="s">
        <v>1186</v>
      </c>
      <c r="C12" s="124" t="s">
        <v>462</v>
      </c>
      <c r="D12" s="113" t="s">
        <v>1277</v>
      </c>
      <c r="E12" s="114">
        <v>7.9559999999999995</v>
      </c>
      <c r="F12" s="113"/>
      <c r="G12" s="69">
        <f t="shared" si="0"/>
        <v>0</v>
      </c>
    </row>
    <row r="13" spans="1:7" ht="25.5">
      <c r="A13" s="118" t="s">
        <v>326</v>
      </c>
      <c r="B13" s="112" t="s">
        <v>1186</v>
      </c>
      <c r="C13" s="124" t="s">
        <v>463</v>
      </c>
      <c r="D13" s="113" t="s">
        <v>1277</v>
      </c>
      <c r="E13" s="114">
        <v>23.186021700000008</v>
      </c>
      <c r="F13" s="113"/>
      <c r="G13" s="69">
        <f t="shared" si="0"/>
        <v>0</v>
      </c>
    </row>
    <row r="14" spans="1:7">
      <c r="A14" s="123" t="s">
        <v>317</v>
      </c>
      <c r="B14" s="123"/>
      <c r="C14" s="117" t="s">
        <v>328</v>
      </c>
      <c r="D14" s="470"/>
      <c r="E14" s="471"/>
      <c r="F14" s="470"/>
      <c r="G14" s="471"/>
    </row>
    <row r="15" spans="1:7" ht="25.5">
      <c r="A15" s="111" t="s">
        <v>329</v>
      </c>
      <c r="B15" s="112" t="s">
        <v>30</v>
      </c>
      <c r="C15" s="124" t="s">
        <v>464</v>
      </c>
      <c r="D15" s="113" t="s">
        <v>1278</v>
      </c>
      <c r="E15" s="114">
        <v>52.800000000000004</v>
      </c>
      <c r="F15" s="113"/>
      <c r="G15" s="69">
        <f t="shared" si="0"/>
        <v>0</v>
      </c>
    </row>
    <row r="16" spans="1:7">
      <c r="A16" s="123" t="s">
        <v>331</v>
      </c>
      <c r="B16" s="123"/>
      <c r="C16" s="117" t="s">
        <v>332</v>
      </c>
      <c r="D16" s="113"/>
      <c r="E16" s="114"/>
      <c r="F16" s="113"/>
      <c r="G16" s="114"/>
    </row>
    <row r="17" spans="1:7" ht="38.25">
      <c r="A17" s="111" t="s">
        <v>333</v>
      </c>
      <c r="B17" s="112" t="s">
        <v>506</v>
      </c>
      <c r="C17" s="122" t="s">
        <v>465</v>
      </c>
      <c r="D17" s="113" t="s">
        <v>11</v>
      </c>
      <c r="E17" s="114">
        <v>40.799999999999997</v>
      </c>
      <c r="F17" s="113"/>
      <c r="G17" s="69">
        <f t="shared" si="0"/>
        <v>0</v>
      </c>
    </row>
    <row r="18" spans="1:7" ht="15">
      <c r="A18" s="276"/>
      <c r="B18" s="277"/>
      <c r="C18" s="277" t="s">
        <v>1290</v>
      </c>
      <c r="D18" s="276"/>
      <c r="E18" s="278"/>
      <c r="F18" s="276"/>
      <c r="G18" s="278">
        <f>SUM(G8:G17)</f>
        <v>0</v>
      </c>
    </row>
    <row r="19" spans="1:7" ht="15">
      <c r="A19" s="461"/>
      <c r="B19" s="461"/>
      <c r="C19" s="92" t="s">
        <v>1274</v>
      </c>
      <c r="D19" s="462"/>
      <c r="E19" s="463"/>
      <c r="F19" s="462"/>
      <c r="G19" s="464">
        <f>G18</f>
        <v>0</v>
      </c>
    </row>
  </sheetData>
  <sheetProtection selectLockedCells="1" selectUnlockedCells="1"/>
  <mergeCells count="2">
    <mergeCell ref="A3:E3"/>
    <mergeCell ref="A2:E2"/>
  </mergeCells>
  <printOptions horizontalCentered="1"/>
  <pageMargins left="0.78740157480314965" right="0.59055118110236227" top="0.78740157480314965" bottom="0.78740157480314965" header="0.51181102362204722" footer="0.39370078740157483"/>
  <pageSetup paperSize="9" scale="75" firstPageNumber="3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33"/>
  <sheetViews>
    <sheetView view="pageBreakPreview" zoomScale="115" zoomScaleNormal="100" zoomScaleSheetLayoutView="115" workbookViewId="0">
      <selection sqref="A1:G33"/>
    </sheetView>
  </sheetViews>
  <sheetFormatPr defaultColWidth="3.5" defaultRowHeight="15"/>
  <cols>
    <col min="1" max="1" width="5" style="57" bestFit="1" customWidth="1"/>
    <col min="2" max="2" width="12" style="58" customWidth="1"/>
    <col min="3" max="3" width="55.625" style="59" customWidth="1"/>
    <col min="4" max="4" width="9.625" style="57" customWidth="1"/>
    <col min="5" max="5" width="9.625" style="60" customWidth="1"/>
    <col min="6" max="6" width="8.75" style="1" customWidth="1"/>
    <col min="7" max="7" width="11.625" style="1" customWidth="1"/>
    <col min="8" max="16384" width="3.5" style="1"/>
  </cols>
  <sheetData>
    <row r="1" spans="1:7" s="2" customFormat="1" ht="15.75">
      <c r="A1" s="104"/>
      <c r="B1" s="104"/>
      <c r="C1" s="105"/>
      <c r="D1" s="104"/>
      <c r="E1" s="106"/>
    </row>
    <row r="2" spans="1:7" s="13" customFormat="1" ht="15.75">
      <c r="A2" s="511" t="s">
        <v>1294</v>
      </c>
      <c r="B2" s="511"/>
      <c r="C2" s="511"/>
      <c r="D2" s="511"/>
      <c r="E2" s="511"/>
    </row>
    <row r="3" spans="1:7">
      <c r="A3" s="510" t="s">
        <v>1222</v>
      </c>
      <c r="B3" s="510"/>
      <c r="C3" s="510"/>
      <c r="D3" s="510"/>
      <c r="E3" s="510"/>
    </row>
    <row r="4" spans="1:7">
      <c r="A4" s="56"/>
      <c r="B4" s="61"/>
      <c r="C4" s="62"/>
      <c r="D4" s="63"/>
      <c r="E4" s="64"/>
    </row>
    <row r="5" spans="1:7" s="3" customFormat="1" ht="15" customHeight="1">
      <c r="A5" s="65" t="s">
        <v>12</v>
      </c>
      <c r="B5" s="65" t="s">
        <v>13</v>
      </c>
      <c r="C5" s="65" t="s">
        <v>14</v>
      </c>
      <c r="D5" s="65" t="s">
        <v>15</v>
      </c>
      <c r="E5" s="65" t="s">
        <v>0</v>
      </c>
      <c r="F5" s="65" t="s">
        <v>1232</v>
      </c>
      <c r="G5" s="65" t="s">
        <v>1233</v>
      </c>
    </row>
    <row r="6" spans="1:7" s="3" customFormat="1">
      <c r="A6" s="65">
        <v>1</v>
      </c>
      <c r="B6" s="65">
        <v>2</v>
      </c>
      <c r="C6" s="65">
        <v>3</v>
      </c>
      <c r="D6" s="65">
        <v>4</v>
      </c>
      <c r="E6" s="65">
        <v>5</v>
      </c>
      <c r="F6" s="65">
        <v>6</v>
      </c>
      <c r="G6" s="65">
        <v>7</v>
      </c>
    </row>
    <row r="7" spans="1:7" s="4" customFormat="1" ht="15" customHeight="1">
      <c r="A7" s="82">
        <v>1</v>
      </c>
      <c r="B7" s="83"/>
      <c r="C7" s="88" t="s">
        <v>1257</v>
      </c>
      <c r="D7" s="83"/>
      <c r="E7" s="84"/>
      <c r="F7" s="83"/>
      <c r="G7" s="84"/>
    </row>
    <row r="8" spans="1:7">
      <c r="A8" s="67"/>
      <c r="B8" s="67"/>
      <c r="C8" s="72" t="s">
        <v>530</v>
      </c>
      <c r="D8" s="67"/>
      <c r="E8" s="69"/>
      <c r="F8" s="157"/>
      <c r="G8" s="157"/>
    </row>
    <row r="9" spans="1:7" ht="17.25">
      <c r="A9" s="67">
        <v>1</v>
      </c>
      <c r="B9" s="67" t="s">
        <v>32</v>
      </c>
      <c r="C9" s="68" t="s">
        <v>668</v>
      </c>
      <c r="D9" s="67" t="s">
        <v>1230</v>
      </c>
      <c r="E9" s="69">
        <v>891.2</v>
      </c>
      <c r="F9" s="157"/>
      <c r="G9" s="69">
        <f t="shared" ref="G9:G10" si="0">ROUND(E9*F9,2)</f>
        <v>0</v>
      </c>
    </row>
    <row r="10" spans="1:7" ht="15" customHeight="1">
      <c r="A10" s="67">
        <f t="shared" ref="A10" si="1">A9+1</f>
        <v>2</v>
      </c>
      <c r="B10" s="67" t="s">
        <v>32</v>
      </c>
      <c r="C10" s="68" t="s">
        <v>31</v>
      </c>
      <c r="D10" s="67" t="s">
        <v>1230</v>
      </c>
      <c r="E10" s="69">
        <f>E16+E22</f>
        <v>1005.89</v>
      </c>
      <c r="F10" s="157"/>
      <c r="G10" s="69">
        <f t="shared" si="0"/>
        <v>0</v>
      </c>
    </row>
    <row r="11" spans="1:7" ht="15" customHeight="1">
      <c r="A11" s="67"/>
      <c r="B11" s="67"/>
      <c r="C11" s="73" t="s">
        <v>529</v>
      </c>
      <c r="D11" s="67"/>
      <c r="E11" s="69"/>
      <c r="F11" s="157"/>
      <c r="G11" s="157"/>
    </row>
    <row r="12" spans="1:7" ht="15" customHeight="1">
      <c r="A12" s="67">
        <f>A10+1</f>
        <v>3</v>
      </c>
      <c r="B12" s="67" t="s">
        <v>579</v>
      </c>
      <c r="C12" s="68" t="s">
        <v>10</v>
      </c>
      <c r="D12" s="67" t="s">
        <v>9</v>
      </c>
      <c r="E12" s="69">
        <v>63.2</v>
      </c>
      <c r="F12" s="157"/>
      <c r="G12" s="69">
        <f t="shared" ref="G12" si="2">ROUND(E12*F12,2)</f>
        <v>0</v>
      </c>
    </row>
    <row r="13" spans="1:7" ht="15" customHeight="1">
      <c r="A13" s="78"/>
      <c r="B13" s="78"/>
      <c r="C13" s="87" t="s">
        <v>1241</v>
      </c>
      <c r="D13" s="78"/>
      <c r="E13" s="79"/>
      <c r="F13" s="78"/>
      <c r="G13" s="81">
        <f>SUM(G8:G12)</f>
        <v>0</v>
      </c>
    </row>
    <row r="14" spans="1:7" s="4" customFormat="1" ht="15" customHeight="1">
      <c r="A14" s="82">
        <v>2</v>
      </c>
      <c r="B14" s="83"/>
      <c r="C14" s="88" t="s">
        <v>1258</v>
      </c>
      <c r="D14" s="83"/>
      <c r="E14" s="84"/>
      <c r="F14" s="83"/>
      <c r="G14" s="84"/>
    </row>
    <row r="15" spans="1:7" s="4" customFormat="1">
      <c r="A15" s="67"/>
      <c r="B15" s="73"/>
      <c r="C15" s="72" t="s">
        <v>1283</v>
      </c>
      <c r="D15" s="67"/>
      <c r="E15" s="69"/>
      <c r="F15" s="156"/>
      <c r="G15" s="156"/>
    </row>
    <row r="16" spans="1:7" s="4" customFormat="1" ht="30">
      <c r="A16" s="67">
        <f>A12+1</f>
        <v>4</v>
      </c>
      <c r="B16" s="67" t="s">
        <v>51</v>
      </c>
      <c r="C16" s="68" t="s">
        <v>50</v>
      </c>
      <c r="D16" s="67" t="s">
        <v>1230</v>
      </c>
      <c r="E16" s="69">
        <f>E20</f>
        <v>9.75</v>
      </c>
      <c r="F16" s="156"/>
      <c r="G16" s="69">
        <f t="shared" ref="G16:G20" si="3">ROUND(E16*F16,2)</f>
        <v>0</v>
      </c>
    </row>
    <row r="17" spans="1:7" s="4" customFormat="1" ht="30">
      <c r="A17" s="67">
        <f t="shared" ref="A17:A26" si="4">A16+1</f>
        <v>5</v>
      </c>
      <c r="B17" s="67" t="s">
        <v>55</v>
      </c>
      <c r="C17" s="68" t="s">
        <v>57</v>
      </c>
      <c r="D17" s="67" t="s">
        <v>1230</v>
      </c>
      <c r="E17" s="69">
        <f>E20</f>
        <v>9.75</v>
      </c>
      <c r="F17" s="156"/>
      <c r="G17" s="69">
        <f t="shared" si="3"/>
        <v>0</v>
      </c>
    </row>
    <row r="18" spans="1:7" s="4" customFormat="1" ht="30">
      <c r="A18" s="67">
        <f t="shared" si="4"/>
        <v>6</v>
      </c>
      <c r="B18" s="67" t="s">
        <v>59</v>
      </c>
      <c r="C18" s="68" t="s">
        <v>61</v>
      </c>
      <c r="D18" s="67" t="s">
        <v>1230</v>
      </c>
      <c r="E18" s="69">
        <f>E20</f>
        <v>9.75</v>
      </c>
      <c r="F18" s="156"/>
      <c r="G18" s="69">
        <f t="shared" si="3"/>
        <v>0</v>
      </c>
    </row>
    <row r="19" spans="1:7" s="4" customFormat="1" ht="30">
      <c r="A19" s="67">
        <f t="shared" si="4"/>
        <v>7</v>
      </c>
      <c r="B19" s="67" t="s">
        <v>64</v>
      </c>
      <c r="C19" s="68" t="s">
        <v>1013</v>
      </c>
      <c r="D19" s="67" t="s">
        <v>1230</v>
      </c>
      <c r="E19" s="69">
        <f>E17+E18</f>
        <v>19.5</v>
      </c>
      <c r="F19" s="156"/>
      <c r="G19" s="69">
        <f t="shared" si="3"/>
        <v>0</v>
      </c>
    </row>
    <row r="20" spans="1:7" s="4" customFormat="1" ht="30">
      <c r="A20" s="67">
        <f t="shared" si="4"/>
        <v>8</v>
      </c>
      <c r="B20" s="67" t="s">
        <v>68</v>
      </c>
      <c r="C20" s="68" t="s">
        <v>539</v>
      </c>
      <c r="D20" s="67" t="s">
        <v>1230</v>
      </c>
      <c r="E20" s="69">
        <v>9.75</v>
      </c>
      <c r="F20" s="156"/>
      <c r="G20" s="69">
        <f t="shared" si="3"/>
        <v>0</v>
      </c>
    </row>
    <row r="21" spans="1:7" s="4" customFormat="1">
      <c r="A21" s="67"/>
      <c r="B21" s="73"/>
      <c r="C21" s="72" t="s">
        <v>1282</v>
      </c>
      <c r="D21" s="67"/>
      <c r="E21" s="69"/>
      <c r="F21" s="156"/>
      <c r="G21" s="156"/>
    </row>
    <row r="22" spans="1:7" s="4" customFormat="1" ht="30">
      <c r="A22" s="67">
        <f>A20+1</f>
        <v>9</v>
      </c>
      <c r="B22" s="67" t="s">
        <v>47</v>
      </c>
      <c r="C22" s="68" t="s">
        <v>50</v>
      </c>
      <c r="D22" s="67" t="s">
        <v>1230</v>
      </c>
      <c r="E22" s="69">
        <f>E26</f>
        <v>996.14</v>
      </c>
      <c r="F22" s="156"/>
      <c r="G22" s="69">
        <f t="shared" ref="G22:G26" si="5">ROUND(E22*F22,2)</f>
        <v>0</v>
      </c>
    </row>
    <row r="23" spans="1:7" s="4" customFormat="1" ht="30">
      <c r="A23" s="67">
        <f t="shared" si="4"/>
        <v>10</v>
      </c>
      <c r="B23" s="67" t="s">
        <v>55</v>
      </c>
      <c r="C23" s="68" t="s">
        <v>56</v>
      </c>
      <c r="D23" s="67" t="s">
        <v>1230</v>
      </c>
      <c r="E23" s="69">
        <f>E26</f>
        <v>996.14</v>
      </c>
      <c r="F23" s="156"/>
      <c r="G23" s="69">
        <f t="shared" si="5"/>
        <v>0</v>
      </c>
    </row>
    <row r="24" spans="1:7" s="4" customFormat="1" ht="30">
      <c r="A24" s="67">
        <f t="shared" si="4"/>
        <v>11</v>
      </c>
      <c r="B24" s="67" t="s">
        <v>59</v>
      </c>
      <c r="C24" s="68" t="s">
        <v>61</v>
      </c>
      <c r="D24" s="67" t="s">
        <v>1230</v>
      </c>
      <c r="E24" s="69">
        <f>E26</f>
        <v>996.14</v>
      </c>
      <c r="F24" s="156"/>
      <c r="G24" s="69">
        <f t="shared" si="5"/>
        <v>0</v>
      </c>
    </row>
    <row r="25" spans="1:7" s="4" customFormat="1" ht="30">
      <c r="A25" s="67">
        <f t="shared" si="4"/>
        <v>12</v>
      </c>
      <c r="B25" s="67" t="s">
        <v>64</v>
      </c>
      <c r="C25" s="68" t="s">
        <v>632</v>
      </c>
      <c r="D25" s="67" t="s">
        <v>1230</v>
      </c>
      <c r="E25" s="69">
        <f>E23+E24</f>
        <v>1992.28</v>
      </c>
      <c r="F25" s="156"/>
      <c r="G25" s="69">
        <f t="shared" si="5"/>
        <v>0</v>
      </c>
    </row>
    <row r="26" spans="1:7" s="4" customFormat="1" ht="30">
      <c r="A26" s="67">
        <f t="shared" si="4"/>
        <v>13</v>
      </c>
      <c r="B26" s="67" t="s">
        <v>68</v>
      </c>
      <c r="C26" s="68" t="s">
        <v>539</v>
      </c>
      <c r="D26" s="67" t="s">
        <v>1230</v>
      </c>
      <c r="E26" s="69">
        <v>996.14</v>
      </c>
      <c r="F26" s="156"/>
      <c r="G26" s="69">
        <f t="shared" si="5"/>
        <v>0</v>
      </c>
    </row>
    <row r="27" spans="1:7" s="4" customFormat="1">
      <c r="A27" s="78"/>
      <c r="B27" s="78"/>
      <c r="C27" s="87" t="s">
        <v>1279</v>
      </c>
      <c r="D27" s="78"/>
      <c r="E27" s="79"/>
      <c r="F27" s="78"/>
      <c r="G27" s="81">
        <f t="shared" ref="G27" si="6">ROUND(E27*F27,2)</f>
        <v>0</v>
      </c>
    </row>
    <row r="28" spans="1:7" ht="15" customHeight="1">
      <c r="A28" s="82">
        <v>3</v>
      </c>
      <c r="B28" s="83"/>
      <c r="C28" s="88" t="s">
        <v>1270</v>
      </c>
      <c r="D28" s="83"/>
      <c r="E28" s="84"/>
      <c r="F28" s="83"/>
      <c r="G28" s="84"/>
    </row>
    <row r="29" spans="1:7">
      <c r="A29" s="67"/>
      <c r="B29" s="67"/>
      <c r="C29" s="72" t="s">
        <v>533</v>
      </c>
      <c r="D29" s="67"/>
      <c r="E29" s="69"/>
      <c r="F29" s="157"/>
      <c r="G29" s="69">
        <f t="shared" ref="G29:G31" si="7">ROUND(E29*F29,2)</f>
        <v>0</v>
      </c>
    </row>
    <row r="30" spans="1:7" ht="45">
      <c r="A30" s="67">
        <f>A26+1</f>
        <v>14</v>
      </c>
      <c r="B30" s="67" t="s">
        <v>38</v>
      </c>
      <c r="C30" s="68" t="s">
        <v>39</v>
      </c>
      <c r="D30" s="67" t="s">
        <v>4</v>
      </c>
      <c r="E30" s="69">
        <v>261.3</v>
      </c>
      <c r="F30" s="158"/>
      <c r="G30" s="69">
        <f t="shared" si="7"/>
        <v>0</v>
      </c>
    </row>
    <row r="31" spans="1:7" ht="45">
      <c r="A31" s="67">
        <f t="shared" ref="A31" si="8">A30+1</f>
        <v>15</v>
      </c>
      <c r="B31" s="67" t="s">
        <v>38</v>
      </c>
      <c r="C31" s="68" t="s">
        <v>40</v>
      </c>
      <c r="D31" s="67" t="s">
        <v>4</v>
      </c>
      <c r="E31" s="69">
        <v>634</v>
      </c>
      <c r="F31" s="157"/>
      <c r="G31" s="69">
        <f t="shared" si="7"/>
        <v>0</v>
      </c>
    </row>
    <row r="32" spans="1:7">
      <c r="A32" s="78"/>
      <c r="B32" s="78"/>
      <c r="C32" s="87" t="s">
        <v>1271</v>
      </c>
      <c r="D32" s="78"/>
      <c r="E32" s="79"/>
      <c r="F32" s="78"/>
      <c r="G32" s="81">
        <f>SUM(G29:G31)</f>
        <v>0</v>
      </c>
    </row>
    <row r="33" spans="1:7">
      <c r="A33" s="90"/>
      <c r="B33" s="91"/>
      <c r="C33" s="92" t="s">
        <v>1274</v>
      </c>
      <c r="D33" s="90"/>
      <c r="E33" s="93"/>
      <c r="F33" s="90"/>
      <c r="G33" s="94">
        <f>G32+G27+G13</f>
        <v>0</v>
      </c>
    </row>
  </sheetData>
  <mergeCells count="2">
    <mergeCell ref="A3:E3"/>
    <mergeCell ref="A2:E2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U70"/>
  <sheetViews>
    <sheetView view="pageBreakPreview" topLeftCell="A49" zoomScaleNormal="115" zoomScaleSheetLayoutView="100" workbookViewId="0">
      <selection sqref="A1:G70"/>
    </sheetView>
  </sheetViews>
  <sheetFormatPr defaultColWidth="3.5" defaultRowHeight="15"/>
  <cols>
    <col min="1" max="1" width="4.5" style="163" customWidth="1"/>
    <col min="2" max="2" width="9.125" style="161" customWidth="1"/>
    <col min="3" max="3" width="57.125" style="162" customWidth="1"/>
    <col min="4" max="4" width="10.875" style="163" customWidth="1"/>
    <col min="5" max="5" width="12.75" style="164" customWidth="1"/>
    <col min="6" max="6" width="10.875" style="163" customWidth="1"/>
    <col min="7" max="7" width="12.75" style="164" customWidth="1"/>
    <col min="8" max="21" width="3.5" style="161"/>
    <col min="22" max="16384" width="3.5" style="12"/>
  </cols>
  <sheetData>
    <row r="1" spans="1:21" s="13" customFormat="1" ht="8.25" customHeight="1">
      <c r="A1" s="160"/>
      <c r="B1" s="160"/>
      <c r="C1" s="160"/>
      <c r="D1" s="160"/>
      <c r="E1" s="160"/>
      <c r="F1" s="160"/>
      <c r="G1" s="160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</row>
    <row r="2" spans="1:21" s="13" customFormat="1" ht="15.75">
      <c r="A2" s="511" t="s">
        <v>1295</v>
      </c>
      <c r="B2" s="511"/>
      <c r="C2" s="511"/>
      <c r="D2" s="511"/>
      <c r="E2" s="511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</row>
    <row r="3" spans="1:21">
      <c r="A3" s="511" t="s">
        <v>1173</v>
      </c>
      <c r="B3" s="511"/>
      <c r="C3" s="511"/>
      <c r="D3" s="511"/>
      <c r="E3" s="511"/>
      <c r="F3" s="161"/>
      <c r="G3" s="161"/>
    </row>
    <row r="4" spans="1:21">
      <c r="A4" s="95"/>
    </row>
    <row r="5" spans="1:21" s="14" customFormat="1" ht="15" customHeight="1">
      <c r="A5" s="486" t="s">
        <v>12</v>
      </c>
      <c r="B5" s="486" t="s">
        <v>13</v>
      </c>
      <c r="C5" s="486" t="s">
        <v>14</v>
      </c>
      <c r="D5" s="65" t="s">
        <v>15</v>
      </c>
      <c r="E5" s="65" t="s">
        <v>0</v>
      </c>
      <c r="F5" s="65" t="s">
        <v>1232</v>
      </c>
      <c r="G5" s="65" t="s">
        <v>1233</v>
      </c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</row>
    <row r="6" spans="1:21" s="14" customFormat="1">
      <c r="A6" s="486">
        <v>1</v>
      </c>
      <c r="B6" s="486">
        <v>2</v>
      </c>
      <c r="C6" s="486">
        <v>3</v>
      </c>
      <c r="D6" s="486">
        <v>4</v>
      </c>
      <c r="E6" s="486">
        <v>5</v>
      </c>
      <c r="F6" s="486">
        <v>6</v>
      </c>
      <c r="G6" s="486">
        <v>7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</row>
    <row r="7" spans="1:21" s="15" customFormat="1" ht="15" customHeight="1">
      <c r="A7" s="82">
        <v>1</v>
      </c>
      <c r="B7" s="487"/>
      <c r="C7" s="88" t="s">
        <v>17</v>
      </c>
      <c r="D7" s="83"/>
      <c r="E7" s="84"/>
      <c r="F7" s="83"/>
      <c r="G7" s="84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</row>
    <row r="8" spans="1:21" s="15" customFormat="1" ht="30">
      <c r="A8" s="168">
        <v>1</v>
      </c>
      <c r="B8" s="168" t="s">
        <v>18</v>
      </c>
      <c r="C8" s="167" t="s">
        <v>768</v>
      </c>
      <c r="D8" s="168" t="s">
        <v>2</v>
      </c>
      <c r="E8" s="169">
        <v>0.71399999999999997</v>
      </c>
      <c r="F8" s="168"/>
      <c r="G8" s="69">
        <f>ROUND(E8*F8,2)</f>
        <v>0</v>
      </c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</row>
    <row r="9" spans="1:21" s="15" customFormat="1" ht="30">
      <c r="A9" s="168">
        <f>A8+1</f>
        <v>2</v>
      </c>
      <c r="B9" s="168" t="s">
        <v>18</v>
      </c>
      <c r="C9" s="167" t="s">
        <v>769</v>
      </c>
      <c r="D9" s="168" t="s">
        <v>4</v>
      </c>
      <c r="E9" s="169">
        <v>289.45999999999998</v>
      </c>
      <c r="F9" s="168"/>
      <c r="G9" s="69">
        <f t="shared" ref="G9:G23" si="0">ROUND(E9*F9,2)</f>
        <v>0</v>
      </c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</row>
    <row r="10" spans="1:21" s="21" customFormat="1" ht="30">
      <c r="A10" s="168">
        <f t="shared" ref="A10:A23" si="1">A9+1</f>
        <v>3</v>
      </c>
      <c r="B10" s="168" t="s">
        <v>18</v>
      </c>
      <c r="C10" s="167" t="s">
        <v>770</v>
      </c>
      <c r="D10" s="168" t="s">
        <v>84</v>
      </c>
      <c r="E10" s="169">
        <v>114.39400000000001</v>
      </c>
      <c r="F10" s="168"/>
      <c r="G10" s="69">
        <f t="shared" si="0"/>
        <v>0</v>
      </c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</row>
    <row r="11" spans="1:21" s="21" customFormat="1" ht="30">
      <c r="A11" s="168">
        <f t="shared" si="1"/>
        <v>4</v>
      </c>
      <c r="B11" s="168" t="s">
        <v>18</v>
      </c>
      <c r="C11" s="167" t="s">
        <v>771</v>
      </c>
      <c r="D11" s="168" t="s">
        <v>84</v>
      </c>
      <c r="E11" s="169">
        <v>114.39400000000001</v>
      </c>
      <c r="F11" s="168"/>
      <c r="G11" s="69">
        <f t="shared" si="0"/>
        <v>0</v>
      </c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</row>
    <row r="12" spans="1:21" s="21" customFormat="1" ht="30">
      <c r="A12" s="168">
        <f t="shared" si="1"/>
        <v>5</v>
      </c>
      <c r="B12" s="168" t="s">
        <v>18</v>
      </c>
      <c r="C12" s="167" t="s">
        <v>772</v>
      </c>
      <c r="D12" s="168" t="s">
        <v>8</v>
      </c>
      <c r="E12" s="169">
        <v>1335.2</v>
      </c>
      <c r="F12" s="168"/>
      <c r="G12" s="69">
        <f t="shared" si="0"/>
        <v>0</v>
      </c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</row>
    <row r="13" spans="1:21" s="21" customFormat="1" ht="30">
      <c r="A13" s="168">
        <f t="shared" si="1"/>
        <v>6</v>
      </c>
      <c r="B13" s="168" t="s">
        <v>18</v>
      </c>
      <c r="C13" s="167" t="s">
        <v>560</v>
      </c>
      <c r="D13" s="168" t="s">
        <v>8</v>
      </c>
      <c r="E13" s="169">
        <v>1335.2</v>
      </c>
      <c r="F13" s="168"/>
      <c r="G13" s="69">
        <f t="shared" si="0"/>
        <v>0</v>
      </c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</row>
    <row r="14" spans="1:21" s="21" customFormat="1" ht="30">
      <c r="A14" s="168">
        <f t="shared" si="1"/>
        <v>7</v>
      </c>
      <c r="B14" s="168" t="s">
        <v>18</v>
      </c>
      <c r="C14" s="167" t="s">
        <v>773</v>
      </c>
      <c r="D14" s="168" t="s">
        <v>8</v>
      </c>
      <c r="E14" s="169">
        <v>1277.4000000000001</v>
      </c>
      <c r="F14" s="168"/>
      <c r="G14" s="69">
        <f t="shared" si="0"/>
        <v>0</v>
      </c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</row>
    <row r="15" spans="1:21" s="21" customFormat="1" ht="30">
      <c r="A15" s="168">
        <f t="shared" si="1"/>
        <v>8</v>
      </c>
      <c r="B15" s="168" t="s">
        <v>18</v>
      </c>
      <c r="C15" s="167" t="s">
        <v>774</v>
      </c>
      <c r="D15" s="168" t="s">
        <v>8</v>
      </c>
      <c r="E15" s="169">
        <v>391.8</v>
      </c>
      <c r="F15" s="168"/>
      <c r="G15" s="69">
        <f t="shared" si="0"/>
        <v>0</v>
      </c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</row>
    <row r="16" spans="1:21" s="21" customFormat="1" ht="30">
      <c r="A16" s="168">
        <f t="shared" si="1"/>
        <v>9</v>
      </c>
      <c r="B16" s="168" t="s">
        <v>18</v>
      </c>
      <c r="C16" s="167" t="s">
        <v>1218</v>
      </c>
      <c r="D16" s="168" t="s">
        <v>8</v>
      </c>
      <c r="E16" s="169">
        <v>515.25</v>
      </c>
      <c r="F16" s="168"/>
      <c r="G16" s="69">
        <f t="shared" si="0"/>
        <v>0</v>
      </c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</row>
    <row r="17" spans="1:21" s="21" customFormat="1" ht="30">
      <c r="A17" s="168">
        <f t="shared" si="1"/>
        <v>10</v>
      </c>
      <c r="B17" s="168" t="s">
        <v>18</v>
      </c>
      <c r="C17" s="167" t="s">
        <v>788</v>
      </c>
      <c r="D17" s="168" t="s">
        <v>9</v>
      </c>
      <c r="E17" s="169">
        <f>E16*0.18</f>
        <v>92.74499999999999</v>
      </c>
      <c r="F17" s="168"/>
      <c r="G17" s="69">
        <f t="shared" si="0"/>
        <v>0</v>
      </c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</row>
    <row r="18" spans="1:21" s="21" customFormat="1" ht="30">
      <c r="A18" s="168">
        <f t="shared" si="1"/>
        <v>11</v>
      </c>
      <c r="B18" s="168" t="s">
        <v>18</v>
      </c>
      <c r="C18" s="167" t="s">
        <v>471</v>
      </c>
      <c r="D18" s="168" t="s">
        <v>4</v>
      </c>
      <c r="E18" s="169">
        <v>156</v>
      </c>
      <c r="F18" s="168"/>
      <c r="G18" s="69">
        <f t="shared" si="0"/>
        <v>0</v>
      </c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</row>
    <row r="19" spans="1:21" s="21" customFormat="1" ht="30">
      <c r="A19" s="168">
        <f t="shared" si="1"/>
        <v>12</v>
      </c>
      <c r="B19" s="168" t="s">
        <v>18</v>
      </c>
      <c r="C19" s="167" t="s">
        <v>1219</v>
      </c>
      <c r="D19" s="168" t="s">
        <v>84</v>
      </c>
      <c r="E19" s="169">
        <v>96.191999999999993</v>
      </c>
      <c r="F19" s="168"/>
      <c r="G19" s="69">
        <f t="shared" si="0"/>
        <v>0</v>
      </c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</row>
    <row r="20" spans="1:21" s="21" customFormat="1" ht="30">
      <c r="A20" s="168">
        <f t="shared" si="1"/>
        <v>13</v>
      </c>
      <c r="B20" s="168" t="s">
        <v>18</v>
      </c>
      <c r="C20" s="167" t="s">
        <v>986</v>
      </c>
      <c r="D20" s="168" t="s">
        <v>8</v>
      </c>
      <c r="E20" s="169">
        <v>334</v>
      </c>
      <c r="F20" s="168"/>
      <c r="G20" s="69">
        <f t="shared" si="0"/>
        <v>0</v>
      </c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</row>
    <row r="21" spans="1:21" s="21" customFormat="1" ht="30">
      <c r="A21" s="168">
        <f t="shared" si="1"/>
        <v>14</v>
      </c>
      <c r="B21" s="168" t="s">
        <v>18</v>
      </c>
      <c r="C21" s="167" t="s">
        <v>987</v>
      </c>
      <c r="D21" s="168" t="s">
        <v>9</v>
      </c>
      <c r="E21" s="488">
        <v>3263.32</v>
      </c>
      <c r="F21" s="168"/>
      <c r="G21" s="69">
        <f t="shared" si="0"/>
        <v>0</v>
      </c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</row>
    <row r="22" spans="1:21" s="21" customFormat="1" ht="30">
      <c r="A22" s="168">
        <f t="shared" si="1"/>
        <v>15</v>
      </c>
      <c r="B22" s="67" t="s">
        <v>30</v>
      </c>
      <c r="C22" s="167" t="s">
        <v>988</v>
      </c>
      <c r="D22" s="168" t="s">
        <v>9</v>
      </c>
      <c r="E22" s="169">
        <v>1479.14</v>
      </c>
      <c r="F22" s="168"/>
      <c r="G22" s="69">
        <f t="shared" si="0"/>
        <v>0</v>
      </c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</row>
    <row r="23" spans="1:21" s="21" customFormat="1" ht="30">
      <c r="A23" s="168">
        <f t="shared" si="1"/>
        <v>16</v>
      </c>
      <c r="B23" s="67" t="s">
        <v>30</v>
      </c>
      <c r="C23" s="68" t="s">
        <v>670</v>
      </c>
      <c r="D23" s="67" t="s">
        <v>9</v>
      </c>
      <c r="E23" s="169">
        <v>1479.14</v>
      </c>
      <c r="F23" s="67"/>
      <c r="G23" s="69">
        <f t="shared" si="0"/>
        <v>0</v>
      </c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</row>
    <row r="24" spans="1:21" s="21" customFormat="1">
      <c r="A24" s="78"/>
      <c r="B24" s="78"/>
      <c r="C24" s="87" t="s">
        <v>1284</v>
      </c>
      <c r="D24" s="78"/>
      <c r="E24" s="79"/>
      <c r="F24" s="78"/>
      <c r="G24" s="81">
        <f>SUM(G8:G23)</f>
        <v>0</v>
      </c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</row>
    <row r="25" spans="1:21" s="21" customFormat="1" ht="15" customHeight="1">
      <c r="A25" s="82">
        <v>2</v>
      </c>
      <c r="B25" s="489"/>
      <c r="C25" s="487" t="s">
        <v>85</v>
      </c>
      <c r="D25" s="83"/>
      <c r="E25" s="84"/>
      <c r="F25" s="83"/>
      <c r="G25" s="84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</row>
    <row r="26" spans="1:21" s="21" customFormat="1">
      <c r="A26" s="168">
        <f>A23+1</f>
        <v>17</v>
      </c>
      <c r="B26" s="168" t="s">
        <v>86</v>
      </c>
      <c r="C26" s="167" t="s">
        <v>87</v>
      </c>
      <c r="D26" s="168" t="s">
        <v>2</v>
      </c>
      <c r="E26" s="169">
        <v>0.71</v>
      </c>
      <c r="F26" s="168"/>
      <c r="G26" s="69">
        <f t="shared" ref="G26:G62" si="2">ROUND(E26*F26,2)</f>
        <v>0</v>
      </c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</row>
    <row r="27" spans="1:21" s="21" customFormat="1" ht="45">
      <c r="A27" s="168">
        <f>A26+1</f>
        <v>18</v>
      </c>
      <c r="B27" s="168" t="s">
        <v>86</v>
      </c>
      <c r="C27" s="167" t="s">
        <v>88</v>
      </c>
      <c r="D27" s="168" t="s">
        <v>4</v>
      </c>
      <c r="E27" s="169">
        <v>289.45999999999998</v>
      </c>
      <c r="F27" s="168"/>
      <c r="G27" s="69">
        <f t="shared" si="2"/>
        <v>0</v>
      </c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</row>
    <row r="28" spans="1:21" s="21" customFormat="1">
      <c r="A28" s="168">
        <f t="shared" ref="A28:A34" si="3">A27+1</f>
        <v>19</v>
      </c>
      <c r="B28" s="168" t="s">
        <v>86</v>
      </c>
      <c r="C28" s="167" t="s">
        <v>89</v>
      </c>
      <c r="D28" s="168" t="s">
        <v>4</v>
      </c>
      <c r="E28" s="169">
        <v>974.92</v>
      </c>
      <c r="F28" s="168"/>
      <c r="G28" s="69">
        <f t="shared" si="2"/>
        <v>0</v>
      </c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</row>
    <row r="29" spans="1:21" s="21" customFormat="1">
      <c r="A29" s="168">
        <f t="shared" si="3"/>
        <v>20</v>
      </c>
      <c r="B29" s="168" t="s">
        <v>86</v>
      </c>
      <c r="C29" s="167" t="s">
        <v>90</v>
      </c>
      <c r="D29" s="168" t="s">
        <v>2</v>
      </c>
      <c r="E29" s="169">
        <v>2.008</v>
      </c>
      <c r="F29" s="168"/>
      <c r="G29" s="69">
        <f t="shared" si="2"/>
        <v>0</v>
      </c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</row>
    <row r="30" spans="1:21" s="21" customFormat="1" ht="30">
      <c r="A30" s="168">
        <f t="shared" si="3"/>
        <v>21</v>
      </c>
      <c r="B30" s="168" t="s">
        <v>775</v>
      </c>
      <c r="C30" s="167" t="s">
        <v>49</v>
      </c>
      <c r="D30" s="168" t="s">
        <v>8</v>
      </c>
      <c r="E30" s="169">
        <v>2901</v>
      </c>
      <c r="F30" s="168"/>
      <c r="G30" s="69">
        <f t="shared" si="2"/>
        <v>0</v>
      </c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</row>
    <row r="31" spans="1:21" s="21" customFormat="1" ht="30">
      <c r="A31" s="168">
        <f t="shared" si="3"/>
        <v>22</v>
      </c>
      <c r="B31" s="168" t="s">
        <v>51</v>
      </c>
      <c r="C31" s="167" t="s">
        <v>52</v>
      </c>
      <c r="D31" s="168" t="s">
        <v>8</v>
      </c>
      <c r="E31" s="169">
        <v>2901</v>
      </c>
      <c r="F31" s="168"/>
      <c r="G31" s="69">
        <f t="shared" si="2"/>
        <v>0</v>
      </c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</row>
    <row r="32" spans="1:21" s="21" customFormat="1" ht="30">
      <c r="A32" s="168">
        <f t="shared" si="3"/>
        <v>23</v>
      </c>
      <c r="B32" s="168" t="s">
        <v>91</v>
      </c>
      <c r="C32" s="167" t="s">
        <v>776</v>
      </c>
      <c r="D32" s="168" t="s">
        <v>8</v>
      </c>
      <c r="E32" s="169">
        <v>2901</v>
      </c>
      <c r="F32" s="168"/>
      <c r="G32" s="69">
        <f t="shared" si="2"/>
        <v>0</v>
      </c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</row>
    <row r="33" spans="1:21" s="21" customFormat="1" ht="30">
      <c r="A33" s="168">
        <f t="shared" si="3"/>
        <v>24</v>
      </c>
      <c r="B33" s="168" t="s">
        <v>91</v>
      </c>
      <c r="C33" s="167" t="s">
        <v>92</v>
      </c>
      <c r="D33" s="168" t="s">
        <v>8</v>
      </c>
      <c r="E33" s="169">
        <v>2276</v>
      </c>
      <c r="F33" s="168"/>
      <c r="G33" s="69">
        <f t="shared" si="2"/>
        <v>0</v>
      </c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</row>
    <row r="34" spans="1:21" s="21" customFormat="1" ht="30">
      <c r="A34" s="168">
        <f t="shared" si="3"/>
        <v>25</v>
      </c>
      <c r="B34" s="168" t="s">
        <v>86</v>
      </c>
      <c r="C34" s="167" t="s">
        <v>93</v>
      </c>
      <c r="D34" s="168" t="s">
        <v>4</v>
      </c>
      <c r="E34" s="169">
        <v>4016</v>
      </c>
      <c r="F34" s="168"/>
      <c r="G34" s="69">
        <f t="shared" si="2"/>
        <v>0</v>
      </c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</row>
    <row r="35" spans="1:21" s="21" customFormat="1">
      <c r="A35" s="78"/>
      <c r="B35" s="78"/>
      <c r="C35" s="87" t="s">
        <v>1285</v>
      </c>
      <c r="D35" s="78"/>
      <c r="E35" s="79"/>
      <c r="F35" s="78"/>
      <c r="G35" s="81">
        <f>SUM(G26:G34)</f>
        <v>0</v>
      </c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</row>
    <row r="36" spans="1:21" s="21" customFormat="1" ht="15" customHeight="1">
      <c r="A36" s="82">
        <v>3</v>
      </c>
      <c r="B36" s="489"/>
      <c r="C36" s="490" t="s">
        <v>94</v>
      </c>
      <c r="D36" s="83"/>
      <c r="E36" s="84"/>
      <c r="F36" s="83"/>
      <c r="G36" s="84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</row>
    <row r="37" spans="1:21" s="21" customFormat="1" ht="30">
      <c r="A37" s="168">
        <f>A34+1</f>
        <v>26</v>
      </c>
      <c r="B37" s="168" t="s">
        <v>95</v>
      </c>
      <c r="C37" s="167" t="s">
        <v>777</v>
      </c>
      <c r="D37" s="168" t="s">
        <v>4</v>
      </c>
      <c r="E37" s="169">
        <v>21</v>
      </c>
      <c r="F37" s="168"/>
      <c r="G37" s="69">
        <f t="shared" si="2"/>
        <v>0</v>
      </c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</row>
    <row r="38" spans="1:21" s="21" customFormat="1" ht="30">
      <c r="A38" s="168">
        <f t="shared" ref="A38:A44" si="4">A37+1</f>
        <v>27</v>
      </c>
      <c r="B38" s="168" t="s">
        <v>95</v>
      </c>
      <c r="C38" s="167" t="s">
        <v>778</v>
      </c>
      <c r="D38" s="168" t="s">
        <v>4</v>
      </c>
      <c r="E38" s="169">
        <v>35</v>
      </c>
      <c r="F38" s="168"/>
      <c r="G38" s="69">
        <f t="shared" si="2"/>
        <v>0</v>
      </c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</row>
    <row r="39" spans="1:21" s="21" customFormat="1" ht="30">
      <c r="A39" s="168">
        <f t="shared" si="4"/>
        <v>28</v>
      </c>
      <c r="B39" s="168" t="s">
        <v>95</v>
      </c>
      <c r="C39" s="167" t="s">
        <v>96</v>
      </c>
      <c r="D39" s="168" t="s">
        <v>9</v>
      </c>
      <c r="E39" s="169">
        <v>40.5</v>
      </c>
      <c r="F39" s="168"/>
      <c r="G39" s="69">
        <f t="shared" si="2"/>
        <v>0</v>
      </c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</row>
    <row r="40" spans="1:21" s="21" customFormat="1" ht="30">
      <c r="A40" s="168">
        <f t="shared" si="4"/>
        <v>29</v>
      </c>
      <c r="B40" s="168" t="s">
        <v>95</v>
      </c>
      <c r="C40" s="167" t="s">
        <v>97</v>
      </c>
      <c r="D40" s="168" t="s">
        <v>8</v>
      </c>
      <c r="E40" s="169">
        <v>16.2</v>
      </c>
      <c r="F40" s="168"/>
      <c r="G40" s="69">
        <f t="shared" si="2"/>
        <v>0</v>
      </c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</row>
    <row r="41" spans="1:21" s="21" customFormat="1" ht="30">
      <c r="A41" s="168">
        <f t="shared" si="4"/>
        <v>30</v>
      </c>
      <c r="B41" s="168" t="s">
        <v>95</v>
      </c>
      <c r="C41" s="167" t="s">
        <v>98</v>
      </c>
      <c r="D41" s="168" t="s">
        <v>8</v>
      </c>
      <c r="E41" s="169">
        <v>16.2</v>
      </c>
      <c r="F41" s="168"/>
      <c r="G41" s="69">
        <f t="shared" si="2"/>
        <v>0</v>
      </c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</row>
    <row r="42" spans="1:21" s="21" customFormat="1">
      <c r="A42" s="168">
        <f t="shared" si="4"/>
        <v>31</v>
      </c>
      <c r="B42" s="168" t="s">
        <v>95</v>
      </c>
      <c r="C42" s="167" t="s">
        <v>99</v>
      </c>
      <c r="D42" s="168" t="s">
        <v>100</v>
      </c>
      <c r="E42" s="169">
        <v>8</v>
      </c>
      <c r="F42" s="168"/>
      <c r="G42" s="69">
        <f t="shared" si="2"/>
        <v>0</v>
      </c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</row>
    <row r="43" spans="1:21" s="21" customFormat="1">
      <c r="A43" s="168">
        <f t="shared" si="4"/>
        <v>32</v>
      </c>
      <c r="B43" s="168" t="s">
        <v>95</v>
      </c>
      <c r="C43" s="167" t="s">
        <v>101</v>
      </c>
      <c r="D43" s="168" t="s">
        <v>100</v>
      </c>
      <c r="E43" s="169">
        <v>1</v>
      </c>
      <c r="F43" s="168"/>
      <c r="G43" s="69">
        <f t="shared" si="2"/>
        <v>0</v>
      </c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</row>
    <row r="44" spans="1:21" s="21" customFormat="1" ht="30">
      <c r="A44" s="168">
        <f t="shared" si="4"/>
        <v>33</v>
      </c>
      <c r="B44" s="168" t="s">
        <v>95</v>
      </c>
      <c r="C44" s="167" t="s">
        <v>779</v>
      </c>
      <c r="D44" s="168" t="s">
        <v>102</v>
      </c>
      <c r="E44" s="169">
        <v>8</v>
      </c>
      <c r="F44" s="168"/>
      <c r="G44" s="69">
        <f t="shared" si="2"/>
        <v>0</v>
      </c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</row>
    <row r="45" spans="1:21" s="21" customFormat="1">
      <c r="A45" s="78"/>
      <c r="B45" s="78"/>
      <c r="C45" s="87" t="s">
        <v>1286</v>
      </c>
      <c r="D45" s="78"/>
      <c r="E45" s="79"/>
      <c r="F45" s="78"/>
      <c r="G45" s="81">
        <f>SUM(G37:G44)</f>
        <v>0</v>
      </c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</row>
    <row r="46" spans="1:21" s="21" customFormat="1" ht="15" customHeight="1">
      <c r="A46" s="82">
        <v>4</v>
      </c>
      <c r="B46" s="489"/>
      <c r="C46" s="490" t="s">
        <v>628</v>
      </c>
      <c r="D46" s="83"/>
      <c r="E46" s="84"/>
      <c r="F46" s="83"/>
      <c r="G46" s="84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</row>
    <row r="47" spans="1:21" s="21" customFormat="1" ht="45">
      <c r="A47" s="168">
        <f>A44+1</f>
        <v>34</v>
      </c>
      <c r="B47" s="168" t="s">
        <v>18</v>
      </c>
      <c r="C47" s="167" t="s">
        <v>780</v>
      </c>
      <c r="D47" s="168" t="s">
        <v>629</v>
      </c>
      <c r="E47" s="169">
        <v>5.8999999999999997E-2</v>
      </c>
      <c r="F47" s="168"/>
      <c r="G47" s="69">
        <f t="shared" si="2"/>
        <v>0</v>
      </c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</row>
    <row r="48" spans="1:21" s="21" customFormat="1" ht="30">
      <c r="A48" s="168">
        <v>35</v>
      </c>
      <c r="B48" s="168" t="s">
        <v>18</v>
      </c>
      <c r="C48" s="167" t="s">
        <v>793</v>
      </c>
      <c r="D48" s="168" t="s">
        <v>84</v>
      </c>
      <c r="E48" s="169">
        <v>6.726</v>
      </c>
      <c r="F48" s="168"/>
      <c r="G48" s="69">
        <f t="shared" si="2"/>
        <v>0</v>
      </c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</row>
    <row r="49" spans="1:21" s="21" customFormat="1" ht="30">
      <c r="A49" s="168">
        <v>36</v>
      </c>
      <c r="B49" s="67" t="s">
        <v>30</v>
      </c>
      <c r="C49" s="167" t="s">
        <v>988</v>
      </c>
      <c r="D49" s="168" t="s">
        <v>9</v>
      </c>
      <c r="E49" s="169">
        <v>158.21299999999999</v>
      </c>
      <c r="F49" s="168"/>
      <c r="G49" s="69">
        <f t="shared" si="2"/>
        <v>0</v>
      </c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</row>
    <row r="50" spans="1:21" s="21" customFormat="1" ht="30">
      <c r="A50" s="168">
        <f>A49+1</f>
        <v>37</v>
      </c>
      <c r="B50" s="67" t="s">
        <v>30</v>
      </c>
      <c r="C50" s="68" t="s">
        <v>670</v>
      </c>
      <c r="D50" s="67" t="s">
        <v>9</v>
      </c>
      <c r="E50" s="169">
        <v>158.21</v>
      </c>
      <c r="F50" s="67"/>
      <c r="G50" s="69">
        <f t="shared" si="2"/>
        <v>0</v>
      </c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</row>
    <row r="51" spans="1:21" s="21" customFormat="1" ht="45">
      <c r="A51" s="168">
        <f t="shared" ref="A51:A52" si="5">A50+1</f>
        <v>38</v>
      </c>
      <c r="B51" s="168" t="s">
        <v>95</v>
      </c>
      <c r="C51" s="167" t="s">
        <v>630</v>
      </c>
      <c r="D51" s="168" t="s">
        <v>2</v>
      </c>
      <c r="E51" s="169">
        <v>5.8999999999999997E-2</v>
      </c>
      <c r="F51" s="168"/>
      <c r="G51" s="69">
        <f t="shared" si="2"/>
        <v>0</v>
      </c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</row>
    <row r="52" spans="1:21" s="21" customFormat="1" ht="30">
      <c r="A52" s="168">
        <f t="shared" si="5"/>
        <v>39</v>
      </c>
      <c r="B52" s="166" t="s">
        <v>51</v>
      </c>
      <c r="C52" s="167" t="s">
        <v>781</v>
      </c>
      <c r="D52" s="168" t="s">
        <v>8</v>
      </c>
      <c r="E52" s="169">
        <v>219.54</v>
      </c>
      <c r="F52" s="168"/>
      <c r="G52" s="69">
        <f t="shared" si="2"/>
        <v>0</v>
      </c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</row>
    <row r="53" spans="1:21" s="21" customFormat="1" ht="30">
      <c r="A53" s="168">
        <f>A52+1</f>
        <v>40</v>
      </c>
      <c r="B53" s="168" t="s">
        <v>55</v>
      </c>
      <c r="C53" s="167" t="s">
        <v>782</v>
      </c>
      <c r="D53" s="168" t="s">
        <v>8</v>
      </c>
      <c r="E53" s="169">
        <v>219.54</v>
      </c>
      <c r="F53" s="168"/>
      <c r="G53" s="69">
        <f t="shared" si="2"/>
        <v>0</v>
      </c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</row>
    <row r="54" spans="1:21" s="21" customFormat="1" ht="30">
      <c r="A54" s="168">
        <v>40</v>
      </c>
      <c r="B54" s="168" t="s">
        <v>631</v>
      </c>
      <c r="C54" s="167" t="s">
        <v>783</v>
      </c>
      <c r="D54" s="168" t="s">
        <v>2</v>
      </c>
      <c r="E54" s="169">
        <v>5.8999999999999997E-2</v>
      </c>
      <c r="F54" s="168"/>
      <c r="G54" s="69">
        <f t="shared" si="2"/>
        <v>0</v>
      </c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</row>
    <row r="55" spans="1:21" s="21" customFormat="1">
      <c r="A55" s="168">
        <f t="shared" ref="A55:A62" si="6">A54+1</f>
        <v>41</v>
      </c>
      <c r="B55" s="168" t="s">
        <v>631</v>
      </c>
      <c r="C55" s="167" t="s">
        <v>792</v>
      </c>
      <c r="D55" s="168" t="s">
        <v>8</v>
      </c>
      <c r="E55" s="169">
        <v>59.25</v>
      </c>
      <c r="F55" s="168"/>
      <c r="G55" s="69">
        <f t="shared" si="2"/>
        <v>0</v>
      </c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</row>
    <row r="56" spans="1:21" s="21" customFormat="1" ht="30">
      <c r="A56" s="168">
        <f t="shared" si="6"/>
        <v>42</v>
      </c>
      <c r="B56" s="168" t="s">
        <v>631</v>
      </c>
      <c r="C56" s="167" t="s">
        <v>784</v>
      </c>
      <c r="D56" s="168" t="s">
        <v>8</v>
      </c>
      <c r="E56" s="169">
        <v>59.25</v>
      </c>
      <c r="F56" s="168"/>
      <c r="G56" s="69">
        <f t="shared" si="2"/>
        <v>0</v>
      </c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</row>
    <row r="57" spans="1:21" s="21" customFormat="1" ht="45">
      <c r="A57" s="168">
        <f t="shared" si="6"/>
        <v>43</v>
      </c>
      <c r="B57" s="168" t="s">
        <v>631</v>
      </c>
      <c r="C57" s="167" t="s">
        <v>789</v>
      </c>
      <c r="D57" s="168" t="s">
        <v>4</v>
      </c>
      <c r="E57" s="169">
        <v>28.2</v>
      </c>
      <c r="F57" s="168"/>
      <c r="G57" s="69">
        <f t="shared" si="2"/>
        <v>0</v>
      </c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</row>
    <row r="58" spans="1:21" s="21" customFormat="1">
      <c r="A58" s="168">
        <f t="shared" si="6"/>
        <v>44</v>
      </c>
      <c r="B58" s="168" t="s">
        <v>306</v>
      </c>
      <c r="C58" s="167" t="s">
        <v>785</v>
      </c>
      <c r="D58" s="168" t="s">
        <v>9</v>
      </c>
      <c r="E58" s="169">
        <v>20.838999999999999</v>
      </c>
      <c r="F58" s="168"/>
      <c r="G58" s="69">
        <f t="shared" si="2"/>
        <v>0</v>
      </c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</row>
    <row r="59" spans="1:21" s="21" customFormat="1" ht="30">
      <c r="A59" s="168">
        <f t="shared" si="6"/>
        <v>45</v>
      </c>
      <c r="B59" s="168" t="s">
        <v>306</v>
      </c>
      <c r="C59" s="167" t="s">
        <v>786</v>
      </c>
      <c r="D59" s="168" t="s">
        <v>8</v>
      </c>
      <c r="E59" s="169">
        <v>160.30000000000001</v>
      </c>
      <c r="F59" s="168"/>
      <c r="G59" s="69">
        <f t="shared" si="2"/>
        <v>0</v>
      </c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</row>
    <row r="60" spans="1:21" s="21" customFormat="1">
      <c r="A60" s="168">
        <f t="shared" si="6"/>
        <v>46</v>
      </c>
      <c r="B60" s="168" t="s">
        <v>306</v>
      </c>
      <c r="C60" s="167" t="s">
        <v>787</v>
      </c>
      <c r="D60" s="168" t="s">
        <v>9</v>
      </c>
      <c r="E60" s="169">
        <v>45.143999999999998</v>
      </c>
      <c r="F60" s="168"/>
      <c r="G60" s="69">
        <f t="shared" si="2"/>
        <v>0</v>
      </c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</row>
    <row r="61" spans="1:21" s="21" customFormat="1" ht="30">
      <c r="A61" s="168">
        <f t="shared" si="6"/>
        <v>47</v>
      </c>
      <c r="B61" s="168" t="s">
        <v>306</v>
      </c>
      <c r="C61" s="167" t="s">
        <v>790</v>
      </c>
      <c r="D61" s="168" t="s">
        <v>8</v>
      </c>
      <c r="E61" s="169">
        <v>208</v>
      </c>
      <c r="F61" s="168"/>
      <c r="G61" s="69">
        <f t="shared" si="2"/>
        <v>0</v>
      </c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</row>
    <row r="62" spans="1:21" s="21" customFormat="1" ht="30">
      <c r="A62" s="168">
        <f t="shared" si="6"/>
        <v>48</v>
      </c>
      <c r="B62" s="168" t="s">
        <v>38</v>
      </c>
      <c r="C62" s="167" t="s">
        <v>791</v>
      </c>
      <c r="D62" s="168" t="s">
        <v>4</v>
      </c>
      <c r="E62" s="169">
        <v>128</v>
      </c>
      <c r="F62" s="168"/>
      <c r="G62" s="69">
        <f t="shared" si="2"/>
        <v>0</v>
      </c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</row>
    <row r="63" spans="1:21" s="21" customFormat="1">
      <c r="A63" s="78"/>
      <c r="B63" s="78"/>
      <c r="C63" s="87" t="s">
        <v>1288</v>
      </c>
      <c r="D63" s="78"/>
      <c r="E63" s="79"/>
      <c r="F63" s="78"/>
      <c r="G63" s="81">
        <f>SUM(G47:G62)</f>
        <v>0</v>
      </c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</row>
    <row r="64" spans="1:21" s="21" customFormat="1">
      <c r="A64" s="90"/>
      <c r="B64" s="91"/>
      <c r="C64" s="92" t="s">
        <v>1367</v>
      </c>
      <c r="D64" s="90"/>
      <c r="E64" s="93"/>
      <c r="F64" s="90"/>
      <c r="G64" s="94">
        <f>G63+G45+G35+G24</f>
        <v>0</v>
      </c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</row>
    <row r="65" spans="1:7" ht="15" customHeight="1">
      <c r="A65" s="82">
        <v>5</v>
      </c>
      <c r="B65" s="491"/>
      <c r="C65" s="487" t="s">
        <v>980</v>
      </c>
      <c r="D65" s="83"/>
      <c r="E65" s="84"/>
      <c r="F65" s="83"/>
      <c r="G65" s="84"/>
    </row>
    <row r="66" spans="1:7">
      <c r="A66" s="492">
        <f>A62+1</f>
        <v>49</v>
      </c>
      <c r="B66" s="166" t="s">
        <v>86</v>
      </c>
      <c r="C66" s="493" t="s">
        <v>981</v>
      </c>
      <c r="D66" s="492" t="s">
        <v>2</v>
      </c>
      <c r="E66" s="488">
        <v>1.54</v>
      </c>
      <c r="F66" s="492"/>
      <c r="G66" s="69">
        <f t="shared" ref="G66:G68" si="7">ROUND(E66*F66,2)</f>
        <v>0</v>
      </c>
    </row>
    <row r="67" spans="1:7">
      <c r="A67" s="492">
        <f>A66+1</f>
        <v>50</v>
      </c>
      <c r="B67" s="166" t="s">
        <v>86</v>
      </c>
      <c r="C67" s="493" t="s">
        <v>982</v>
      </c>
      <c r="D67" s="492" t="s">
        <v>135</v>
      </c>
      <c r="E67" s="488">
        <v>16</v>
      </c>
      <c r="F67" s="492"/>
      <c r="G67" s="69">
        <f t="shared" si="7"/>
        <v>0</v>
      </c>
    </row>
    <row r="68" spans="1:7">
      <c r="A68" s="166">
        <f>A67+1</f>
        <v>51</v>
      </c>
      <c r="B68" s="166" t="s">
        <v>86</v>
      </c>
      <c r="C68" s="167" t="s">
        <v>1220</v>
      </c>
      <c r="D68" s="168" t="s">
        <v>4</v>
      </c>
      <c r="E68" s="169">
        <v>6960</v>
      </c>
      <c r="F68" s="168"/>
      <c r="G68" s="69">
        <f t="shared" si="7"/>
        <v>0</v>
      </c>
    </row>
    <row r="69" spans="1:7" ht="16.5" customHeight="1">
      <c r="A69" s="78"/>
      <c r="B69" s="78"/>
      <c r="C69" s="87" t="s">
        <v>1287</v>
      </c>
      <c r="D69" s="78"/>
      <c r="E69" s="79"/>
      <c r="F69" s="78"/>
      <c r="G69" s="81">
        <f>SUM(G66:G68)</f>
        <v>0</v>
      </c>
    </row>
    <row r="70" spans="1:7">
      <c r="A70" s="90"/>
      <c r="B70" s="91"/>
      <c r="C70" s="92" t="s">
        <v>1368</v>
      </c>
      <c r="D70" s="90"/>
      <c r="E70" s="93"/>
      <c r="F70" s="90"/>
      <c r="G70" s="94">
        <f>G69</f>
        <v>0</v>
      </c>
    </row>
  </sheetData>
  <mergeCells count="2">
    <mergeCell ref="A2:E2"/>
    <mergeCell ref="A3:E3"/>
  </mergeCells>
  <phoneticPr fontId="34" type="noConversion"/>
  <pageMargins left="0.70866141732283472" right="0.70866141732283472" top="0.74803149606299213" bottom="0.74803149606299213" header="0.31496062992125984" footer="0.31496062992125984"/>
  <pageSetup paperSize="9" scale="68" fitToHeight="0" orientation="portrait" r:id="rId1"/>
  <headerFooter>
    <oddFooter>Strona &amp;P z &amp;N</oddFooter>
  </headerFooter>
  <rowBreaks count="1" manualBreakCount="1">
    <brk id="36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G30"/>
  <sheetViews>
    <sheetView view="pageBreakPreview" zoomScaleNormal="85" zoomScaleSheetLayoutView="100" workbookViewId="0">
      <selection activeCell="A5" sqref="A5:G30"/>
    </sheetView>
  </sheetViews>
  <sheetFormatPr defaultColWidth="1.75" defaultRowHeight="15"/>
  <cols>
    <col min="1" max="1" width="5.625" style="148" customWidth="1"/>
    <col min="2" max="2" width="9.5" style="148" customWidth="1"/>
    <col min="3" max="3" width="62" style="149" customWidth="1"/>
    <col min="4" max="4" width="9.625" style="150" customWidth="1"/>
    <col min="5" max="5" width="11.125" style="151" customWidth="1"/>
    <col min="6" max="6" width="9.625" style="150" customWidth="1"/>
    <col min="7" max="7" width="11.125" style="151" customWidth="1"/>
    <col min="8" max="254" width="1.75" style="6"/>
    <col min="255" max="255" width="5.625" style="6" customWidth="1"/>
    <col min="256" max="256" width="9.5" style="6" customWidth="1"/>
    <col min="257" max="257" width="48.5" style="6" customWidth="1"/>
    <col min="258" max="260" width="8.125" style="6" customWidth="1"/>
    <col min="261" max="261" width="14.625" style="6" customWidth="1"/>
    <col min="262" max="510" width="1.75" style="6"/>
    <col min="511" max="511" width="5.625" style="6" customWidth="1"/>
    <col min="512" max="512" width="9.5" style="6" customWidth="1"/>
    <col min="513" max="513" width="48.5" style="6" customWidth="1"/>
    <col min="514" max="516" width="8.125" style="6" customWidth="1"/>
    <col min="517" max="517" width="14.625" style="6" customWidth="1"/>
    <col min="518" max="766" width="1.75" style="6"/>
    <col min="767" max="767" width="5.625" style="6" customWidth="1"/>
    <col min="768" max="768" width="9.5" style="6" customWidth="1"/>
    <col min="769" max="769" width="48.5" style="6" customWidth="1"/>
    <col min="770" max="772" width="8.125" style="6" customWidth="1"/>
    <col min="773" max="773" width="14.625" style="6" customWidth="1"/>
    <col min="774" max="1022" width="1.75" style="6"/>
    <col min="1023" max="1023" width="5.625" style="6" customWidth="1"/>
    <col min="1024" max="1024" width="9.5" style="6" customWidth="1"/>
    <col min="1025" max="1025" width="48.5" style="6" customWidth="1"/>
    <col min="1026" max="1028" width="8.125" style="6" customWidth="1"/>
    <col min="1029" max="1029" width="14.625" style="6" customWidth="1"/>
    <col min="1030" max="1278" width="1.75" style="6"/>
    <col min="1279" max="1279" width="5.625" style="6" customWidth="1"/>
    <col min="1280" max="1280" width="9.5" style="6" customWidth="1"/>
    <col min="1281" max="1281" width="48.5" style="6" customWidth="1"/>
    <col min="1282" max="1284" width="8.125" style="6" customWidth="1"/>
    <col min="1285" max="1285" width="14.625" style="6" customWidth="1"/>
    <col min="1286" max="1534" width="1.75" style="6"/>
    <col min="1535" max="1535" width="5.625" style="6" customWidth="1"/>
    <col min="1536" max="1536" width="9.5" style="6" customWidth="1"/>
    <col min="1537" max="1537" width="48.5" style="6" customWidth="1"/>
    <col min="1538" max="1540" width="8.125" style="6" customWidth="1"/>
    <col min="1541" max="1541" width="14.625" style="6" customWidth="1"/>
    <col min="1542" max="1790" width="1.75" style="6"/>
    <col min="1791" max="1791" width="5.625" style="6" customWidth="1"/>
    <col min="1792" max="1792" width="9.5" style="6" customWidth="1"/>
    <col min="1793" max="1793" width="48.5" style="6" customWidth="1"/>
    <col min="1794" max="1796" width="8.125" style="6" customWidth="1"/>
    <col min="1797" max="1797" width="14.625" style="6" customWidth="1"/>
    <col min="1798" max="2046" width="1.75" style="6"/>
    <col min="2047" max="2047" width="5.625" style="6" customWidth="1"/>
    <col min="2048" max="2048" width="9.5" style="6" customWidth="1"/>
    <col min="2049" max="2049" width="48.5" style="6" customWidth="1"/>
    <col min="2050" max="2052" width="8.125" style="6" customWidth="1"/>
    <col min="2053" max="2053" width="14.625" style="6" customWidth="1"/>
    <col min="2054" max="2302" width="1.75" style="6"/>
    <col min="2303" max="2303" width="5.625" style="6" customWidth="1"/>
    <col min="2304" max="2304" width="9.5" style="6" customWidth="1"/>
    <col min="2305" max="2305" width="48.5" style="6" customWidth="1"/>
    <col min="2306" max="2308" width="8.125" style="6" customWidth="1"/>
    <col min="2309" max="2309" width="14.625" style="6" customWidth="1"/>
    <col min="2310" max="2558" width="1.75" style="6"/>
    <col min="2559" max="2559" width="5.625" style="6" customWidth="1"/>
    <col min="2560" max="2560" width="9.5" style="6" customWidth="1"/>
    <col min="2561" max="2561" width="48.5" style="6" customWidth="1"/>
    <col min="2562" max="2564" width="8.125" style="6" customWidth="1"/>
    <col min="2565" max="2565" width="14.625" style="6" customWidth="1"/>
    <col min="2566" max="2814" width="1.75" style="6"/>
    <col min="2815" max="2815" width="5.625" style="6" customWidth="1"/>
    <col min="2816" max="2816" width="9.5" style="6" customWidth="1"/>
    <col min="2817" max="2817" width="48.5" style="6" customWidth="1"/>
    <col min="2818" max="2820" width="8.125" style="6" customWidth="1"/>
    <col min="2821" max="2821" width="14.625" style="6" customWidth="1"/>
    <col min="2822" max="3070" width="1.75" style="6"/>
    <col min="3071" max="3071" width="5.625" style="6" customWidth="1"/>
    <col min="3072" max="3072" width="9.5" style="6" customWidth="1"/>
    <col min="3073" max="3073" width="48.5" style="6" customWidth="1"/>
    <col min="3074" max="3076" width="8.125" style="6" customWidth="1"/>
    <col min="3077" max="3077" width="14.625" style="6" customWidth="1"/>
    <col min="3078" max="3326" width="1.75" style="6"/>
    <col min="3327" max="3327" width="5.625" style="6" customWidth="1"/>
    <col min="3328" max="3328" width="9.5" style="6" customWidth="1"/>
    <col min="3329" max="3329" width="48.5" style="6" customWidth="1"/>
    <col min="3330" max="3332" width="8.125" style="6" customWidth="1"/>
    <col min="3333" max="3333" width="14.625" style="6" customWidth="1"/>
    <col min="3334" max="3582" width="1.75" style="6"/>
    <col min="3583" max="3583" width="5.625" style="6" customWidth="1"/>
    <col min="3584" max="3584" width="9.5" style="6" customWidth="1"/>
    <col min="3585" max="3585" width="48.5" style="6" customWidth="1"/>
    <col min="3586" max="3588" width="8.125" style="6" customWidth="1"/>
    <col min="3589" max="3589" width="14.625" style="6" customWidth="1"/>
    <col min="3590" max="3838" width="1.75" style="6"/>
    <col min="3839" max="3839" width="5.625" style="6" customWidth="1"/>
    <col min="3840" max="3840" width="9.5" style="6" customWidth="1"/>
    <col min="3841" max="3841" width="48.5" style="6" customWidth="1"/>
    <col min="3842" max="3844" width="8.125" style="6" customWidth="1"/>
    <col min="3845" max="3845" width="14.625" style="6" customWidth="1"/>
    <col min="3846" max="4094" width="1.75" style="6"/>
    <col min="4095" max="4095" width="5.625" style="6" customWidth="1"/>
    <col min="4096" max="4096" width="9.5" style="6" customWidth="1"/>
    <col min="4097" max="4097" width="48.5" style="6" customWidth="1"/>
    <col min="4098" max="4100" width="8.125" style="6" customWidth="1"/>
    <col min="4101" max="4101" width="14.625" style="6" customWidth="1"/>
    <col min="4102" max="4350" width="1.75" style="6"/>
    <col min="4351" max="4351" width="5.625" style="6" customWidth="1"/>
    <col min="4352" max="4352" width="9.5" style="6" customWidth="1"/>
    <col min="4353" max="4353" width="48.5" style="6" customWidth="1"/>
    <col min="4354" max="4356" width="8.125" style="6" customWidth="1"/>
    <col min="4357" max="4357" width="14.625" style="6" customWidth="1"/>
    <col min="4358" max="4606" width="1.75" style="6"/>
    <col min="4607" max="4607" width="5.625" style="6" customWidth="1"/>
    <col min="4608" max="4608" width="9.5" style="6" customWidth="1"/>
    <col min="4609" max="4609" width="48.5" style="6" customWidth="1"/>
    <col min="4610" max="4612" width="8.125" style="6" customWidth="1"/>
    <col min="4613" max="4613" width="14.625" style="6" customWidth="1"/>
    <col min="4614" max="4862" width="1.75" style="6"/>
    <col min="4863" max="4863" width="5.625" style="6" customWidth="1"/>
    <col min="4864" max="4864" width="9.5" style="6" customWidth="1"/>
    <col min="4865" max="4865" width="48.5" style="6" customWidth="1"/>
    <col min="4866" max="4868" width="8.125" style="6" customWidth="1"/>
    <col min="4869" max="4869" width="14.625" style="6" customWidth="1"/>
    <col min="4870" max="5118" width="1.75" style="6"/>
    <col min="5119" max="5119" width="5.625" style="6" customWidth="1"/>
    <col min="5120" max="5120" width="9.5" style="6" customWidth="1"/>
    <col min="5121" max="5121" width="48.5" style="6" customWidth="1"/>
    <col min="5122" max="5124" width="8.125" style="6" customWidth="1"/>
    <col min="5125" max="5125" width="14.625" style="6" customWidth="1"/>
    <col min="5126" max="5374" width="1.75" style="6"/>
    <col min="5375" max="5375" width="5.625" style="6" customWidth="1"/>
    <col min="5376" max="5376" width="9.5" style="6" customWidth="1"/>
    <col min="5377" max="5377" width="48.5" style="6" customWidth="1"/>
    <col min="5378" max="5380" width="8.125" style="6" customWidth="1"/>
    <col min="5381" max="5381" width="14.625" style="6" customWidth="1"/>
    <col min="5382" max="5630" width="1.75" style="6"/>
    <col min="5631" max="5631" width="5.625" style="6" customWidth="1"/>
    <col min="5632" max="5632" width="9.5" style="6" customWidth="1"/>
    <col min="5633" max="5633" width="48.5" style="6" customWidth="1"/>
    <col min="5634" max="5636" width="8.125" style="6" customWidth="1"/>
    <col min="5637" max="5637" width="14.625" style="6" customWidth="1"/>
    <col min="5638" max="5886" width="1.75" style="6"/>
    <col min="5887" max="5887" width="5.625" style="6" customWidth="1"/>
    <col min="5888" max="5888" width="9.5" style="6" customWidth="1"/>
    <col min="5889" max="5889" width="48.5" style="6" customWidth="1"/>
    <col min="5890" max="5892" width="8.125" style="6" customWidth="1"/>
    <col min="5893" max="5893" width="14.625" style="6" customWidth="1"/>
    <col min="5894" max="6142" width="1.75" style="6"/>
    <col min="6143" max="6143" width="5.625" style="6" customWidth="1"/>
    <col min="6144" max="6144" width="9.5" style="6" customWidth="1"/>
    <col min="6145" max="6145" width="48.5" style="6" customWidth="1"/>
    <col min="6146" max="6148" width="8.125" style="6" customWidth="1"/>
    <col min="6149" max="6149" width="14.625" style="6" customWidth="1"/>
    <col min="6150" max="6398" width="1.75" style="6"/>
    <col min="6399" max="6399" width="5.625" style="6" customWidth="1"/>
    <col min="6400" max="6400" width="9.5" style="6" customWidth="1"/>
    <col min="6401" max="6401" width="48.5" style="6" customWidth="1"/>
    <col min="6402" max="6404" width="8.125" style="6" customWidth="1"/>
    <col min="6405" max="6405" width="14.625" style="6" customWidth="1"/>
    <col min="6406" max="6654" width="1.75" style="6"/>
    <col min="6655" max="6655" width="5.625" style="6" customWidth="1"/>
    <col min="6656" max="6656" width="9.5" style="6" customWidth="1"/>
    <col min="6657" max="6657" width="48.5" style="6" customWidth="1"/>
    <col min="6658" max="6660" width="8.125" style="6" customWidth="1"/>
    <col min="6661" max="6661" width="14.625" style="6" customWidth="1"/>
    <col min="6662" max="6910" width="1.75" style="6"/>
    <col min="6911" max="6911" width="5.625" style="6" customWidth="1"/>
    <col min="6912" max="6912" width="9.5" style="6" customWidth="1"/>
    <col min="6913" max="6913" width="48.5" style="6" customWidth="1"/>
    <col min="6914" max="6916" width="8.125" style="6" customWidth="1"/>
    <col min="6917" max="6917" width="14.625" style="6" customWidth="1"/>
    <col min="6918" max="7166" width="1.75" style="6"/>
    <col min="7167" max="7167" width="5.625" style="6" customWidth="1"/>
    <col min="7168" max="7168" width="9.5" style="6" customWidth="1"/>
    <col min="7169" max="7169" width="48.5" style="6" customWidth="1"/>
    <col min="7170" max="7172" width="8.125" style="6" customWidth="1"/>
    <col min="7173" max="7173" width="14.625" style="6" customWidth="1"/>
    <col min="7174" max="7422" width="1.75" style="6"/>
    <col min="7423" max="7423" width="5.625" style="6" customWidth="1"/>
    <col min="7424" max="7424" width="9.5" style="6" customWidth="1"/>
    <col min="7425" max="7425" width="48.5" style="6" customWidth="1"/>
    <col min="7426" max="7428" width="8.125" style="6" customWidth="1"/>
    <col min="7429" max="7429" width="14.625" style="6" customWidth="1"/>
    <col min="7430" max="7678" width="1.75" style="6"/>
    <col min="7679" max="7679" width="5.625" style="6" customWidth="1"/>
    <col min="7680" max="7680" width="9.5" style="6" customWidth="1"/>
    <col min="7681" max="7681" width="48.5" style="6" customWidth="1"/>
    <col min="7682" max="7684" width="8.125" style="6" customWidth="1"/>
    <col min="7685" max="7685" width="14.625" style="6" customWidth="1"/>
    <col min="7686" max="7934" width="1.75" style="6"/>
    <col min="7935" max="7935" width="5.625" style="6" customWidth="1"/>
    <col min="7936" max="7936" width="9.5" style="6" customWidth="1"/>
    <col min="7937" max="7937" width="48.5" style="6" customWidth="1"/>
    <col min="7938" max="7940" width="8.125" style="6" customWidth="1"/>
    <col min="7941" max="7941" width="14.625" style="6" customWidth="1"/>
    <col min="7942" max="8190" width="1.75" style="6"/>
    <col min="8191" max="8191" width="5.625" style="6" customWidth="1"/>
    <col min="8192" max="8192" width="9.5" style="6" customWidth="1"/>
    <col min="8193" max="8193" width="48.5" style="6" customWidth="1"/>
    <col min="8194" max="8196" width="8.125" style="6" customWidth="1"/>
    <col min="8197" max="8197" width="14.625" style="6" customWidth="1"/>
    <col min="8198" max="8446" width="1.75" style="6"/>
    <col min="8447" max="8447" width="5.625" style="6" customWidth="1"/>
    <col min="8448" max="8448" width="9.5" style="6" customWidth="1"/>
    <col min="8449" max="8449" width="48.5" style="6" customWidth="1"/>
    <col min="8450" max="8452" width="8.125" style="6" customWidth="1"/>
    <col min="8453" max="8453" width="14.625" style="6" customWidth="1"/>
    <col min="8454" max="8702" width="1.75" style="6"/>
    <col min="8703" max="8703" width="5.625" style="6" customWidth="1"/>
    <col min="8704" max="8704" width="9.5" style="6" customWidth="1"/>
    <col min="8705" max="8705" width="48.5" style="6" customWidth="1"/>
    <col min="8706" max="8708" width="8.125" style="6" customWidth="1"/>
    <col min="8709" max="8709" width="14.625" style="6" customWidth="1"/>
    <col min="8710" max="8958" width="1.75" style="6"/>
    <col min="8959" max="8959" width="5.625" style="6" customWidth="1"/>
    <col min="8960" max="8960" width="9.5" style="6" customWidth="1"/>
    <col min="8961" max="8961" width="48.5" style="6" customWidth="1"/>
    <col min="8962" max="8964" width="8.125" style="6" customWidth="1"/>
    <col min="8965" max="8965" width="14.625" style="6" customWidth="1"/>
    <col min="8966" max="9214" width="1.75" style="6"/>
    <col min="9215" max="9215" width="5.625" style="6" customWidth="1"/>
    <col min="9216" max="9216" width="9.5" style="6" customWidth="1"/>
    <col min="9217" max="9217" width="48.5" style="6" customWidth="1"/>
    <col min="9218" max="9220" width="8.125" style="6" customWidth="1"/>
    <col min="9221" max="9221" width="14.625" style="6" customWidth="1"/>
    <col min="9222" max="9470" width="1.75" style="6"/>
    <col min="9471" max="9471" width="5.625" style="6" customWidth="1"/>
    <col min="9472" max="9472" width="9.5" style="6" customWidth="1"/>
    <col min="9473" max="9473" width="48.5" style="6" customWidth="1"/>
    <col min="9474" max="9476" width="8.125" style="6" customWidth="1"/>
    <col min="9477" max="9477" width="14.625" style="6" customWidth="1"/>
    <col min="9478" max="9726" width="1.75" style="6"/>
    <col min="9727" max="9727" width="5.625" style="6" customWidth="1"/>
    <col min="9728" max="9728" width="9.5" style="6" customWidth="1"/>
    <col min="9729" max="9729" width="48.5" style="6" customWidth="1"/>
    <col min="9730" max="9732" width="8.125" style="6" customWidth="1"/>
    <col min="9733" max="9733" width="14.625" style="6" customWidth="1"/>
    <col min="9734" max="9982" width="1.75" style="6"/>
    <col min="9983" max="9983" width="5.625" style="6" customWidth="1"/>
    <col min="9984" max="9984" width="9.5" style="6" customWidth="1"/>
    <col min="9985" max="9985" width="48.5" style="6" customWidth="1"/>
    <col min="9986" max="9988" width="8.125" style="6" customWidth="1"/>
    <col min="9989" max="9989" width="14.625" style="6" customWidth="1"/>
    <col min="9990" max="10238" width="1.75" style="6"/>
    <col min="10239" max="10239" width="5.625" style="6" customWidth="1"/>
    <col min="10240" max="10240" width="9.5" style="6" customWidth="1"/>
    <col min="10241" max="10241" width="48.5" style="6" customWidth="1"/>
    <col min="10242" max="10244" width="8.125" style="6" customWidth="1"/>
    <col min="10245" max="10245" width="14.625" style="6" customWidth="1"/>
    <col min="10246" max="10494" width="1.75" style="6"/>
    <col min="10495" max="10495" width="5.625" style="6" customWidth="1"/>
    <col min="10496" max="10496" width="9.5" style="6" customWidth="1"/>
    <col min="10497" max="10497" width="48.5" style="6" customWidth="1"/>
    <col min="10498" max="10500" width="8.125" style="6" customWidth="1"/>
    <col min="10501" max="10501" width="14.625" style="6" customWidth="1"/>
    <col min="10502" max="10750" width="1.75" style="6"/>
    <col min="10751" max="10751" width="5.625" style="6" customWidth="1"/>
    <col min="10752" max="10752" width="9.5" style="6" customWidth="1"/>
    <col min="10753" max="10753" width="48.5" style="6" customWidth="1"/>
    <col min="10754" max="10756" width="8.125" style="6" customWidth="1"/>
    <col min="10757" max="10757" width="14.625" style="6" customWidth="1"/>
    <col min="10758" max="11006" width="1.75" style="6"/>
    <col min="11007" max="11007" width="5.625" style="6" customWidth="1"/>
    <col min="11008" max="11008" width="9.5" style="6" customWidth="1"/>
    <col min="11009" max="11009" width="48.5" style="6" customWidth="1"/>
    <col min="11010" max="11012" width="8.125" style="6" customWidth="1"/>
    <col min="11013" max="11013" width="14.625" style="6" customWidth="1"/>
    <col min="11014" max="11262" width="1.75" style="6"/>
    <col min="11263" max="11263" width="5.625" style="6" customWidth="1"/>
    <col min="11264" max="11264" width="9.5" style="6" customWidth="1"/>
    <col min="11265" max="11265" width="48.5" style="6" customWidth="1"/>
    <col min="11266" max="11268" width="8.125" style="6" customWidth="1"/>
    <col min="11269" max="11269" width="14.625" style="6" customWidth="1"/>
    <col min="11270" max="11518" width="1.75" style="6"/>
    <col min="11519" max="11519" width="5.625" style="6" customWidth="1"/>
    <col min="11520" max="11520" width="9.5" style="6" customWidth="1"/>
    <col min="11521" max="11521" width="48.5" style="6" customWidth="1"/>
    <col min="11522" max="11524" width="8.125" style="6" customWidth="1"/>
    <col min="11525" max="11525" width="14.625" style="6" customWidth="1"/>
    <col min="11526" max="11774" width="1.75" style="6"/>
    <col min="11775" max="11775" width="5.625" style="6" customWidth="1"/>
    <col min="11776" max="11776" width="9.5" style="6" customWidth="1"/>
    <col min="11777" max="11777" width="48.5" style="6" customWidth="1"/>
    <col min="11778" max="11780" width="8.125" style="6" customWidth="1"/>
    <col min="11781" max="11781" width="14.625" style="6" customWidth="1"/>
    <col min="11782" max="12030" width="1.75" style="6"/>
    <col min="12031" max="12031" width="5.625" style="6" customWidth="1"/>
    <col min="12032" max="12032" width="9.5" style="6" customWidth="1"/>
    <col min="12033" max="12033" width="48.5" style="6" customWidth="1"/>
    <col min="12034" max="12036" width="8.125" style="6" customWidth="1"/>
    <col min="12037" max="12037" width="14.625" style="6" customWidth="1"/>
    <col min="12038" max="12286" width="1.75" style="6"/>
    <col min="12287" max="12287" width="5.625" style="6" customWidth="1"/>
    <col min="12288" max="12288" width="9.5" style="6" customWidth="1"/>
    <col min="12289" max="12289" width="48.5" style="6" customWidth="1"/>
    <col min="12290" max="12292" width="8.125" style="6" customWidth="1"/>
    <col min="12293" max="12293" width="14.625" style="6" customWidth="1"/>
    <col min="12294" max="12542" width="1.75" style="6"/>
    <col min="12543" max="12543" width="5.625" style="6" customWidth="1"/>
    <col min="12544" max="12544" width="9.5" style="6" customWidth="1"/>
    <col min="12545" max="12545" width="48.5" style="6" customWidth="1"/>
    <col min="12546" max="12548" width="8.125" style="6" customWidth="1"/>
    <col min="12549" max="12549" width="14.625" style="6" customWidth="1"/>
    <col min="12550" max="12798" width="1.75" style="6"/>
    <col min="12799" max="12799" width="5.625" style="6" customWidth="1"/>
    <col min="12800" max="12800" width="9.5" style="6" customWidth="1"/>
    <col min="12801" max="12801" width="48.5" style="6" customWidth="1"/>
    <col min="12802" max="12804" width="8.125" style="6" customWidth="1"/>
    <col min="12805" max="12805" width="14.625" style="6" customWidth="1"/>
    <col min="12806" max="13054" width="1.75" style="6"/>
    <col min="13055" max="13055" width="5.625" style="6" customWidth="1"/>
    <col min="13056" max="13056" width="9.5" style="6" customWidth="1"/>
    <col min="13057" max="13057" width="48.5" style="6" customWidth="1"/>
    <col min="13058" max="13060" width="8.125" style="6" customWidth="1"/>
    <col min="13061" max="13061" width="14.625" style="6" customWidth="1"/>
    <col min="13062" max="13310" width="1.75" style="6"/>
    <col min="13311" max="13311" width="5.625" style="6" customWidth="1"/>
    <col min="13312" max="13312" width="9.5" style="6" customWidth="1"/>
    <col min="13313" max="13313" width="48.5" style="6" customWidth="1"/>
    <col min="13314" max="13316" width="8.125" style="6" customWidth="1"/>
    <col min="13317" max="13317" width="14.625" style="6" customWidth="1"/>
    <col min="13318" max="13566" width="1.75" style="6"/>
    <col min="13567" max="13567" width="5.625" style="6" customWidth="1"/>
    <col min="13568" max="13568" width="9.5" style="6" customWidth="1"/>
    <col min="13569" max="13569" width="48.5" style="6" customWidth="1"/>
    <col min="13570" max="13572" width="8.125" style="6" customWidth="1"/>
    <col min="13573" max="13573" width="14.625" style="6" customWidth="1"/>
    <col min="13574" max="13822" width="1.75" style="6"/>
    <col min="13823" max="13823" width="5.625" style="6" customWidth="1"/>
    <col min="13824" max="13824" width="9.5" style="6" customWidth="1"/>
    <col min="13825" max="13825" width="48.5" style="6" customWidth="1"/>
    <col min="13826" max="13828" width="8.125" style="6" customWidth="1"/>
    <col min="13829" max="13829" width="14.625" style="6" customWidth="1"/>
    <col min="13830" max="14078" width="1.75" style="6"/>
    <col min="14079" max="14079" width="5.625" style="6" customWidth="1"/>
    <col min="14080" max="14080" width="9.5" style="6" customWidth="1"/>
    <col min="14081" max="14081" width="48.5" style="6" customWidth="1"/>
    <col min="14082" max="14084" width="8.125" style="6" customWidth="1"/>
    <col min="14085" max="14085" width="14.625" style="6" customWidth="1"/>
    <col min="14086" max="14334" width="1.75" style="6"/>
    <col min="14335" max="14335" width="5.625" style="6" customWidth="1"/>
    <col min="14336" max="14336" width="9.5" style="6" customWidth="1"/>
    <col min="14337" max="14337" width="48.5" style="6" customWidth="1"/>
    <col min="14338" max="14340" width="8.125" style="6" customWidth="1"/>
    <col min="14341" max="14341" width="14.625" style="6" customWidth="1"/>
    <col min="14342" max="14590" width="1.75" style="6"/>
    <col min="14591" max="14591" width="5.625" style="6" customWidth="1"/>
    <col min="14592" max="14592" width="9.5" style="6" customWidth="1"/>
    <col min="14593" max="14593" width="48.5" style="6" customWidth="1"/>
    <col min="14594" max="14596" width="8.125" style="6" customWidth="1"/>
    <col min="14597" max="14597" width="14.625" style="6" customWidth="1"/>
    <col min="14598" max="14846" width="1.75" style="6"/>
    <col min="14847" max="14847" width="5.625" style="6" customWidth="1"/>
    <col min="14848" max="14848" width="9.5" style="6" customWidth="1"/>
    <col min="14849" max="14849" width="48.5" style="6" customWidth="1"/>
    <col min="14850" max="14852" width="8.125" style="6" customWidth="1"/>
    <col min="14853" max="14853" width="14.625" style="6" customWidth="1"/>
    <col min="14854" max="15102" width="1.75" style="6"/>
    <col min="15103" max="15103" width="5.625" style="6" customWidth="1"/>
    <col min="15104" max="15104" width="9.5" style="6" customWidth="1"/>
    <col min="15105" max="15105" width="48.5" style="6" customWidth="1"/>
    <col min="15106" max="15108" width="8.125" style="6" customWidth="1"/>
    <col min="15109" max="15109" width="14.625" style="6" customWidth="1"/>
    <col min="15110" max="15358" width="1.75" style="6"/>
    <col min="15359" max="15359" width="5.625" style="6" customWidth="1"/>
    <col min="15360" max="15360" width="9.5" style="6" customWidth="1"/>
    <col min="15361" max="15361" width="48.5" style="6" customWidth="1"/>
    <col min="15362" max="15364" width="8.125" style="6" customWidth="1"/>
    <col min="15365" max="15365" width="14.625" style="6" customWidth="1"/>
    <col min="15366" max="15614" width="1.75" style="6"/>
    <col min="15615" max="15615" width="5.625" style="6" customWidth="1"/>
    <col min="15616" max="15616" width="9.5" style="6" customWidth="1"/>
    <col min="15617" max="15617" width="48.5" style="6" customWidth="1"/>
    <col min="15618" max="15620" width="8.125" style="6" customWidth="1"/>
    <col min="15621" max="15621" width="14.625" style="6" customWidth="1"/>
    <col min="15622" max="15870" width="1.75" style="6"/>
    <col min="15871" max="15871" width="5.625" style="6" customWidth="1"/>
    <col min="15872" max="15872" width="9.5" style="6" customWidth="1"/>
    <col min="15873" max="15873" width="48.5" style="6" customWidth="1"/>
    <col min="15874" max="15876" width="8.125" style="6" customWidth="1"/>
    <col min="15877" max="15877" width="14.625" style="6" customWidth="1"/>
    <col min="15878" max="16126" width="1.75" style="6"/>
    <col min="16127" max="16127" width="5.625" style="6" customWidth="1"/>
    <col min="16128" max="16128" width="9.5" style="6" customWidth="1"/>
    <col min="16129" max="16129" width="48.5" style="6" customWidth="1"/>
    <col min="16130" max="16132" width="8.125" style="6" customWidth="1"/>
    <col min="16133" max="16133" width="14.625" style="6" customWidth="1"/>
    <col min="16134" max="16384" width="1.75" style="6"/>
  </cols>
  <sheetData>
    <row r="1" spans="1:7" ht="15" customHeight="1">
      <c r="A1" s="127"/>
      <c r="B1" s="128"/>
      <c r="C1" s="128"/>
      <c r="D1" s="128"/>
      <c r="E1" s="128"/>
      <c r="F1" s="128"/>
      <c r="G1" s="128"/>
    </row>
    <row r="2" spans="1:7" s="13" customFormat="1" ht="15.75">
      <c r="A2" s="511" t="s">
        <v>1296</v>
      </c>
      <c r="B2" s="511"/>
      <c r="C2" s="511"/>
      <c r="D2" s="511"/>
      <c r="E2" s="511"/>
    </row>
    <row r="3" spans="1:7" ht="15.75" customHeight="1">
      <c r="A3" s="512" t="s">
        <v>1369</v>
      </c>
      <c r="B3" s="512"/>
      <c r="C3" s="512"/>
      <c r="D3" s="512"/>
      <c r="E3" s="512"/>
      <c r="F3" s="6"/>
      <c r="G3" s="6"/>
    </row>
    <row r="4" spans="1:7" ht="13.5" customHeight="1">
      <c r="A4" s="129"/>
      <c r="B4" s="129"/>
      <c r="C4" s="129"/>
      <c r="D4" s="129"/>
      <c r="E4" s="129"/>
      <c r="F4" s="129"/>
      <c r="G4" s="129"/>
    </row>
    <row r="5" spans="1:7" ht="24.75" customHeight="1">
      <c r="A5" s="130" t="s">
        <v>12</v>
      </c>
      <c r="B5" s="130" t="s">
        <v>13</v>
      </c>
      <c r="C5" s="130" t="s">
        <v>14</v>
      </c>
      <c r="D5" s="65" t="s">
        <v>15</v>
      </c>
      <c r="E5" s="65" t="s">
        <v>0</v>
      </c>
      <c r="F5" s="65" t="s">
        <v>1232</v>
      </c>
      <c r="G5" s="65" t="s">
        <v>1233</v>
      </c>
    </row>
    <row r="6" spans="1:7">
      <c r="A6" s="130">
        <v>1</v>
      </c>
      <c r="B6" s="130">
        <v>2</v>
      </c>
      <c r="C6" s="130">
        <v>3</v>
      </c>
      <c r="D6" s="130">
        <v>4</v>
      </c>
      <c r="E6" s="130">
        <v>5</v>
      </c>
      <c r="F6" s="130">
        <v>6</v>
      </c>
      <c r="G6" s="130">
        <v>7</v>
      </c>
    </row>
    <row r="7" spans="1:7">
      <c r="A7" s="172" t="s">
        <v>314</v>
      </c>
      <c r="B7" s="172"/>
      <c r="C7" s="173" t="s">
        <v>315</v>
      </c>
      <c r="D7" s="174"/>
      <c r="E7" s="175"/>
      <c r="F7" s="174"/>
      <c r="G7" s="175"/>
    </row>
    <row r="8" spans="1:7" ht="45">
      <c r="A8" s="131">
        <v>1</v>
      </c>
      <c r="B8" s="132" t="s">
        <v>506</v>
      </c>
      <c r="C8" s="133" t="s">
        <v>510</v>
      </c>
      <c r="D8" s="134" t="s">
        <v>11</v>
      </c>
      <c r="E8" s="135">
        <v>197.7</v>
      </c>
      <c r="F8" s="134"/>
      <c r="G8" s="69">
        <f t="shared" ref="G8:G12" si="0">ROUND(E8*F8,2)</f>
        <v>0</v>
      </c>
    </row>
    <row r="9" spans="1:7" ht="45">
      <c r="A9" s="131" t="s">
        <v>316</v>
      </c>
      <c r="B9" s="132" t="s">
        <v>506</v>
      </c>
      <c r="C9" s="133" t="s">
        <v>511</v>
      </c>
      <c r="D9" s="134" t="s">
        <v>11</v>
      </c>
      <c r="E9" s="135">
        <v>592.6</v>
      </c>
      <c r="F9" s="134"/>
      <c r="G9" s="69">
        <f t="shared" si="0"/>
        <v>0</v>
      </c>
    </row>
    <row r="10" spans="1:7" ht="45">
      <c r="A10" s="131" t="s">
        <v>317</v>
      </c>
      <c r="B10" s="132" t="s">
        <v>506</v>
      </c>
      <c r="C10" s="133" t="s">
        <v>512</v>
      </c>
      <c r="D10" s="134" t="s">
        <v>11</v>
      </c>
      <c r="E10" s="135">
        <v>454.3</v>
      </c>
      <c r="F10" s="134"/>
      <c r="G10" s="69">
        <f t="shared" si="0"/>
        <v>0</v>
      </c>
    </row>
    <row r="11" spans="1:7" ht="60">
      <c r="A11" s="131" t="s">
        <v>331</v>
      </c>
      <c r="B11" s="132" t="s">
        <v>506</v>
      </c>
      <c r="C11" s="133" t="s">
        <v>513</v>
      </c>
      <c r="D11" s="134" t="s">
        <v>11</v>
      </c>
      <c r="E11" s="135">
        <v>215.6</v>
      </c>
      <c r="F11" s="134"/>
      <c r="G11" s="69">
        <f t="shared" si="0"/>
        <v>0</v>
      </c>
    </row>
    <row r="12" spans="1:7" ht="60">
      <c r="A12" s="131" t="s">
        <v>453</v>
      </c>
      <c r="B12" s="132" t="s">
        <v>506</v>
      </c>
      <c r="C12" s="133" t="s">
        <v>514</v>
      </c>
      <c r="D12" s="134" t="s">
        <v>11</v>
      </c>
      <c r="E12" s="135">
        <v>14.3</v>
      </c>
      <c r="F12" s="134"/>
      <c r="G12" s="69">
        <f t="shared" si="0"/>
        <v>0</v>
      </c>
    </row>
    <row r="13" spans="1:7">
      <c r="A13" s="78"/>
      <c r="B13" s="78"/>
      <c r="C13" s="87" t="s">
        <v>1284</v>
      </c>
      <c r="D13" s="78"/>
      <c r="E13" s="79"/>
      <c r="F13" s="78"/>
      <c r="G13" s="81">
        <f>SUM(G8:G12)</f>
        <v>0</v>
      </c>
    </row>
    <row r="14" spans="1:7">
      <c r="A14" s="172" t="s">
        <v>318</v>
      </c>
      <c r="B14" s="172"/>
      <c r="C14" s="173" t="s">
        <v>319</v>
      </c>
      <c r="D14" s="174"/>
      <c r="E14" s="175"/>
      <c r="F14" s="174"/>
      <c r="G14" s="175"/>
    </row>
    <row r="15" spans="1:7">
      <c r="A15" s="136">
        <v>1</v>
      </c>
      <c r="B15" s="136"/>
      <c r="C15" s="138" t="s">
        <v>276</v>
      </c>
      <c r="D15" s="134"/>
      <c r="E15" s="137"/>
      <c r="F15" s="134"/>
      <c r="G15" s="69">
        <f t="shared" ref="G15:G28" si="1">ROUND(E15*F15,2)</f>
        <v>0</v>
      </c>
    </row>
    <row r="16" spans="1:7" ht="30">
      <c r="A16" s="139" t="s">
        <v>124</v>
      </c>
      <c r="B16" s="132" t="s">
        <v>506</v>
      </c>
      <c r="C16" s="140" t="s">
        <v>320</v>
      </c>
      <c r="D16" s="141" t="s">
        <v>26</v>
      </c>
      <c r="E16" s="142">
        <v>16</v>
      </c>
      <c r="F16" s="141"/>
      <c r="G16" s="69">
        <f t="shared" si="1"/>
        <v>0</v>
      </c>
    </row>
    <row r="17" spans="1:7" ht="45">
      <c r="A17" s="139" t="s">
        <v>128</v>
      </c>
      <c r="B17" s="132" t="s">
        <v>506</v>
      </c>
      <c r="C17" s="143" t="s">
        <v>322</v>
      </c>
      <c r="D17" s="141" t="s">
        <v>26</v>
      </c>
      <c r="E17" s="142">
        <v>6</v>
      </c>
      <c r="F17" s="141"/>
      <c r="G17" s="69">
        <f t="shared" si="1"/>
        <v>0</v>
      </c>
    </row>
    <row r="18" spans="1:7">
      <c r="A18" s="144" t="s">
        <v>316</v>
      </c>
      <c r="B18" s="144"/>
      <c r="C18" s="138" t="s">
        <v>6</v>
      </c>
      <c r="D18" s="170"/>
      <c r="E18" s="171"/>
      <c r="F18" s="170"/>
      <c r="G18" s="69">
        <f t="shared" si="1"/>
        <v>0</v>
      </c>
    </row>
    <row r="19" spans="1:7" ht="30">
      <c r="A19" s="139" t="s">
        <v>323</v>
      </c>
      <c r="B19" s="132" t="s">
        <v>635</v>
      </c>
      <c r="C19" s="143" t="s">
        <v>1289</v>
      </c>
      <c r="D19" s="134" t="s">
        <v>1231</v>
      </c>
      <c r="E19" s="135">
        <v>219.07600000000005</v>
      </c>
      <c r="F19" s="134"/>
      <c r="G19" s="69">
        <f t="shared" si="1"/>
        <v>0</v>
      </c>
    </row>
    <row r="20" spans="1:7" ht="30">
      <c r="A20" s="139" t="s">
        <v>324</v>
      </c>
      <c r="B20" s="132" t="s">
        <v>636</v>
      </c>
      <c r="C20" s="146" t="s">
        <v>325</v>
      </c>
      <c r="D20" s="134" t="s">
        <v>1231</v>
      </c>
      <c r="E20" s="135">
        <v>31.512000000000004</v>
      </c>
      <c r="F20" s="134"/>
      <c r="G20" s="69">
        <f t="shared" si="1"/>
        <v>0</v>
      </c>
    </row>
    <row r="21" spans="1:7" ht="30">
      <c r="A21" s="139" t="s">
        <v>326</v>
      </c>
      <c r="B21" s="132" t="s">
        <v>636</v>
      </c>
      <c r="C21" s="146" t="s">
        <v>327</v>
      </c>
      <c r="D21" s="134" t="s">
        <v>1231</v>
      </c>
      <c r="E21" s="135">
        <v>175.89233740000003</v>
      </c>
      <c r="F21" s="134"/>
      <c r="G21" s="69">
        <f t="shared" si="1"/>
        <v>0</v>
      </c>
    </row>
    <row r="22" spans="1:7">
      <c r="A22" s="144">
        <v>3</v>
      </c>
      <c r="B22" s="144"/>
      <c r="C22" s="138" t="s">
        <v>328</v>
      </c>
      <c r="D22" s="134"/>
      <c r="E22" s="135"/>
      <c r="F22" s="134"/>
      <c r="G22" s="69">
        <f t="shared" si="1"/>
        <v>0</v>
      </c>
    </row>
    <row r="23" spans="1:7" ht="30">
      <c r="A23" s="139" t="s">
        <v>329</v>
      </c>
      <c r="B23" s="132" t="s">
        <v>635</v>
      </c>
      <c r="C23" s="146" t="s">
        <v>330</v>
      </c>
      <c r="D23" s="134" t="s">
        <v>1230</v>
      </c>
      <c r="E23" s="135">
        <v>337.04</v>
      </c>
      <c r="F23" s="134"/>
      <c r="G23" s="69">
        <f t="shared" si="1"/>
        <v>0</v>
      </c>
    </row>
    <row r="24" spans="1:7">
      <c r="A24" s="144" t="s">
        <v>331</v>
      </c>
      <c r="B24" s="144"/>
      <c r="C24" s="138" t="s">
        <v>332</v>
      </c>
      <c r="D24" s="134"/>
      <c r="E24" s="135"/>
      <c r="F24" s="134"/>
      <c r="G24" s="69">
        <f t="shared" si="1"/>
        <v>0</v>
      </c>
    </row>
    <row r="25" spans="1:7" ht="45">
      <c r="A25" s="139" t="s">
        <v>333</v>
      </c>
      <c r="B25" s="132" t="s">
        <v>506</v>
      </c>
      <c r="C25" s="143" t="s">
        <v>334</v>
      </c>
      <c r="D25" s="134" t="s">
        <v>11</v>
      </c>
      <c r="E25" s="135">
        <v>137.60000000000002</v>
      </c>
      <c r="F25" s="134"/>
      <c r="G25" s="69">
        <f t="shared" si="1"/>
        <v>0</v>
      </c>
    </row>
    <row r="26" spans="1:7" ht="45">
      <c r="A26" s="139" t="s">
        <v>335</v>
      </c>
      <c r="B26" s="132" t="s">
        <v>506</v>
      </c>
      <c r="C26" s="143" t="s">
        <v>336</v>
      </c>
      <c r="D26" s="134" t="s">
        <v>11</v>
      </c>
      <c r="E26" s="135">
        <v>24</v>
      </c>
      <c r="F26" s="134"/>
      <c r="G26" s="69">
        <f t="shared" si="1"/>
        <v>0</v>
      </c>
    </row>
    <row r="27" spans="1:7" ht="30">
      <c r="A27" s="139" t="s">
        <v>337</v>
      </c>
      <c r="B27" s="132" t="s">
        <v>506</v>
      </c>
      <c r="C27" s="143" t="s">
        <v>338</v>
      </c>
      <c r="D27" s="134" t="s">
        <v>11</v>
      </c>
      <c r="E27" s="135">
        <v>17.600000000000001</v>
      </c>
      <c r="F27" s="134"/>
      <c r="G27" s="69">
        <f>ROUND(E27*F27,2)</f>
        <v>0</v>
      </c>
    </row>
    <row r="28" spans="1:7">
      <c r="A28" s="139" t="s">
        <v>339</v>
      </c>
      <c r="B28" s="132" t="s">
        <v>506</v>
      </c>
      <c r="C28" s="140" t="s">
        <v>340</v>
      </c>
      <c r="D28" s="147" t="s">
        <v>3</v>
      </c>
      <c r="E28" s="135">
        <v>26</v>
      </c>
      <c r="F28" s="147"/>
      <c r="G28" s="69">
        <f t="shared" si="1"/>
        <v>0</v>
      </c>
    </row>
    <row r="29" spans="1:7">
      <c r="A29" s="78"/>
      <c r="B29" s="78"/>
      <c r="C29" s="87" t="s">
        <v>1290</v>
      </c>
      <c r="D29" s="78"/>
      <c r="E29" s="79"/>
      <c r="F29" s="78"/>
      <c r="G29" s="81">
        <f>SUM(G15:G28)</f>
        <v>0</v>
      </c>
    </row>
    <row r="30" spans="1:7">
      <c r="A30" s="90"/>
      <c r="B30" s="91"/>
      <c r="C30" s="92" t="s">
        <v>1274</v>
      </c>
      <c r="D30" s="90"/>
      <c r="E30" s="93"/>
      <c r="F30" s="90"/>
      <c r="G30" s="94">
        <f>G29+G13</f>
        <v>0</v>
      </c>
    </row>
  </sheetData>
  <sheetProtection selectLockedCells="1" selectUnlockedCells="1"/>
  <mergeCells count="2">
    <mergeCell ref="A3:E3"/>
    <mergeCell ref="A2:E2"/>
  </mergeCells>
  <printOptions horizontalCentered="1"/>
  <pageMargins left="1.0629921259842521" right="0.35433070866141736" top="0.78740157480314965" bottom="0.78740157480314965" header="0.51181102362204722" footer="0.39370078740157483"/>
  <pageSetup paperSize="9" scale="67" firstPageNumber="3" orientation="portrait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G11"/>
  <sheetViews>
    <sheetView view="pageBreakPreview" zoomScaleNormal="85" zoomScaleSheetLayoutView="100" workbookViewId="0">
      <selection activeCell="A5" sqref="A5:G11"/>
    </sheetView>
  </sheetViews>
  <sheetFormatPr defaultRowHeight="15"/>
  <cols>
    <col min="1" max="1" width="5.625" style="148" customWidth="1"/>
    <col min="2" max="2" width="9.375" style="148" customWidth="1"/>
    <col min="3" max="3" width="60.625" style="149" customWidth="1"/>
    <col min="4" max="4" width="9.625" style="150" customWidth="1"/>
    <col min="5" max="5" width="9.625" style="151" customWidth="1"/>
    <col min="6" max="7" width="9" style="176"/>
    <col min="8" max="254" width="9" style="6"/>
    <col min="255" max="255" width="5.625" style="6" customWidth="1"/>
    <col min="256" max="256" width="9.375" style="6" customWidth="1"/>
    <col min="257" max="257" width="48.75" style="6" customWidth="1"/>
    <col min="258" max="258" width="5" style="6" customWidth="1"/>
    <col min="259" max="259" width="8.5" style="6" customWidth="1"/>
    <col min="260" max="260" width="9" style="6"/>
    <col min="261" max="261" width="9.625" style="6" customWidth="1"/>
    <col min="262" max="510" width="9" style="6"/>
    <col min="511" max="511" width="5.625" style="6" customWidth="1"/>
    <col min="512" max="512" width="9.375" style="6" customWidth="1"/>
    <col min="513" max="513" width="48.75" style="6" customWidth="1"/>
    <col min="514" max="514" width="5" style="6" customWidth="1"/>
    <col min="515" max="515" width="8.5" style="6" customWidth="1"/>
    <col min="516" max="516" width="9" style="6"/>
    <col min="517" max="517" width="9.625" style="6" customWidth="1"/>
    <col min="518" max="766" width="9" style="6"/>
    <col min="767" max="767" width="5.625" style="6" customWidth="1"/>
    <col min="768" max="768" width="9.375" style="6" customWidth="1"/>
    <col min="769" max="769" width="48.75" style="6" customWidth="1"/>
    <col min="770" max="770" width="5" style="6" customWidth="1"/>
    <col min="771" max="771" width="8.5" style="6" customWidth="1"/>
    <col min="772" max="772" width="9" style="6"/>
    <col min="773" max="773" width="9.625" style="6" customWidth="1"/>
    <col min="774" max="1022" width="9" style="6"/>
    <col min="1023" max="1023" width="5.625" style="6" customWidth="1"/>
    <col min="1024" max="1024" width="9.375" style="6" customWidth="1"/>
    <col min="1025" max="1025" width="48.75" style="6" customWidth="1"/>
    <col min="1026" max="1026" width="5" style="6" customWidth="1"/>
    <col min="1027" max="1027" width="8.5" style="6" customWidth="1"/>
    <col min="1028" max="1028" width="9" style="6"/>
    <col min="1029" max="1029" width="9.625" style="6" customWidth="1"/>
    <col min="1030" max="1278" width="9" style="6"/>
    <col min="1279" max="1279" width="5.625" style="6" customWidth="1"/>
    <col min="1280" max="1280" width="9.375" style="6" customWidth="1"/>
    <col min="1281" max="1281" width="48.75" style="6" customWidth="1"/>
    <col min="1282" max="1282" width="5" style="6" customWidth="1"/>
    <col min="1283" max="1283" width="8.5" style="6" customWidth="1"/>
    <col min="1284" max="1284" width="9" style="6"/>
    <col min="1285" max="1285" width="9.625" style="6" customWidth="1"/>
    <col min="1286" max="1534" width="9" style="6"/>
    <col min="1535" max="1535" width="5.625" style="6" customWidth="1"/>
    <col min="1536" max="1536" width="9.375" style="6" customWidth="1"/>
    <col min="1537" max="1537" width="48.75" style="6" customWidth="1"/>
    <col min="1538" max="1538" width="5" style="6" customWidth="1"/>
    <col min="1539" max="1539" width="8.5" style="6" customWidth="1"/>
    <col min="1540" max="1540" width="9" style="6"/>
    <col min="1541" max="1541" width="9.625" style="6" customWidth="1"/>
    <col min="1542" max="1790" width="9" style="6"/>
    <col min="1791" max="1791" width="5.625" style="6" customWidth="1"/>
    <col min="1792" max="1792" width="9.375" style="6" customWidth="1"/>
    <col min="1793" max="1793" width="48.75" style="6" customWidth="1"/>
    <col min="1794" max="1794" width="5" style="6" customWidth="1"/>
    <col min="1795" max="1795" width="8.5" style="6" customWidth="1"/>
    <col min="1796" max="1796" width="9" style="6"/>
    <col min="1797" max="1797" width="9.625" style="6" customWidth="1"/>
    <col min="1798" max="2046" width="9" style="6"/>
    <col min="2047" max="2047" width="5.625" style="6" customWidth="1"/>
    <col min="2048" max="2048" width="9.375" style="6" customWidth="1"/>
    <col min="2049" max="2049" width="48.75" style="6" customWidth="1"/>
    <col min="2050" max="2050" width="5" style="6" customWidth="1"/>
    <col min="2051" max="2051" width="8.5" style="6" customWidth="1"/>
    <col min="2052" max="2052" width="9" style="6"/>
    <col min="2053" max="2053" width="9.625" style="6" customWidth="1"/>
    <col min="2054" max="2302" width="9" style="6"/>
    <col min="2303" max="2303" width="5.625" style="6" customWidth="1"/>
    <col min="2304" max="2304" width="9.375" style="6" customWidth="1"/>
    <col min="2305" max="2305" width="48.75" style="6" customWidth="1"/>
    <col min="2306" max="2306" width="5" style="6" customWidth="1"/>
    <col min="2307" max="2307" width="8.5" style="6" customWidth="1"/>
    <col min="2308" max="2308" width="9" style="6"/>
    <col min="2309" max="2309" width="9.625" style="6" customWidth="1"/>
    <col min="2310" max="2558" width="9" style="6"/>
    <col min="2559" max="2559" width="5.625" style="6" customWidth="1"/>
    <col min="2560" max="2560" width="9.375" style="6" customWidth="1"/>
    <col min="2561" max="2561" width="48.75" style="6" customWidth="1"/>
    <col min="2562" max="2562" width="5" style="6" customWidth="1"/>
    <col min="2563" max="2563" width="8.5" style="6" customWidth="1"/>
    <col min="2564" max="2564" width="9" style="6"/>
    <col min="2565" max="2565" width="9.625" style="6" customWidth="1"/>
    <col min="2566" max="2814" width="9" style="6"/>
    <col min="2815" max="2815" width="5.625" style="6" customWidth="1"/>
    <col min="2816" max="2816" width="9.375" style="6" customWidth="1"/>
    <col min="2817" max="2817" width="48.75" style="6" customWidth="1"/>
    <col min="2818" max="2818" width="5" style="6" customWidth="1"/>
    <col min="2819" max="2819" width="8.5" style="6" customWidth="1"/>
    <col min="2820" max="2820" width="9" style="6"/>
    <col min="2821" max="2821" width="9.625" style="6" customWidth="1"/>
    <col min="2822" max="3070" width="9" style="6"/>
    <col min="3071" max="3071" width="5.625" style="6" customWidth="1"/>
    <col min="3072" max="3072" width="9.375" style="6" customWidth="1"/>
    <col min="3073" max="3073" width="48.75" style="6" customWidth="1"/>
    <col min="3074" max="3074" width="5" style="6" customWidth="1"/>
    <col min="3075" max="3075" width="8.5" style="6" customWidth="1"/>
    <col min="3076" max="3076" width="9" style="6"/>
    <col min="3077" max="3077" width="9.625" style="6" customWidth="1"/>
    <col min="3078" max="3326" width="9" style="6"/>
    <col min="3327" max="3327" width="5.625" style="6" customWidth="1"/>
    <col min="3328" max="3328" width="9.375" style="6" customWidth="1"/>
    <col min="3329" max="3329" width="48.75" style="6" customWidth="1"/>
    <col min="3330" max="3330" width="5" style="6" customWidth="1"/>
    <col min="3331" max="3331" width="8.5" style="6" customWidth="1"/>
    <col min="3332" max="3332" width="9" style="6"/>
    <col min="3333" max="3333" width="9.625" style="6" customWidth="1"/>
    <col min="3334" max="3582" width="9" style="6"/>
    <col min="3583" max="3583" width="5.625" style="6" customWidth="1"/>
    <col min="3584" max="3584" width="9.375" style="6" customWidth="1"/>
    <col min="3585" max="3585" width="48.75" style="6" customWidth="1"/>
    <col min="3586" max="3586" width="5" style="6" customWidth="1"/>
    <col min="3587" max="3587" width="8.5" style="6" customWidth="1"/>
    <col min="3588" max="3588" width="9" style="6"/>
    <col min="3589" max="3589" width="9.625" style="6" customWidth="1"/>
    <col min="3590" max="3838" width="9" style="6"/>
    <col min="3839" max="3839" width="5.625" style="6" customWidth="1"/>
    <col min="3840" max="3840" width="9.375" style="6" customWidth="1"/>
    <col min="3841" max="3841" width="48.75" style="6" customWidth="1"/>
    <col min="3842" max="3842" width="5" style="6" customWidth="1"/>
    <col min="3843" max="3843" width="8.5" style="6" customWidth="1"/>
    <col min="3844" max="3844" width="9" style="6"/>
    <col min="3845" max="3845" width="9.625" style="6" customWidth="1"/>
    <col min="3846" max="4094" width="9" style="6"/>
    <col min="4095" max="4095" width="5.625" style="6" customWidth="1"/>
    <col min="4096" max="4096" width="9.375" style="6" customWidth="1"/>
    <col min="4097" max="4097" width="48.75" style="6" customWidth="1"/>
    <col min="4098" max="4098" width="5" style="6" customWidth="1"/>
    <col min="4099" max="4099" width="8.5" style="6" customWidth="1"/>
    <col min="4100" max="4100" width="9" style="6"/>
    <col min="4101" max="4101" width="9.625" style="6" customWidth="1"/>
    <col min="4102" max="4350" width="9" style="6"/>
    <col min="4351" max="4351" width="5.625" style="6" customWidth="1"/>
    <col min="4352" max="4352" width="9.375" style="6" customWidth="1"/>
    <col min="4353" max="4353" width="48.75" style="6" customWidth="1"/>
    <col min="4354" max="4354" width="5" style="6" customWidth="1"/>
    <col min="4355" max="4355" width="8.5" style="6" customWidth="1"/>
    <col min="4356" max="4356" width="9" style="6"/>
    <col min="4357" max="4357" width="9.625" style="6" customWidth="1"/>
    <col min="4358" max="4606" width="9" style="6"/>
    <col min="4607" max="4607" width="5.625" style="6" customWidth="1"/>
    <col min="4608" max="4608" width="9.375" style="6" customWidth="1"/>
    <col min="4609" max="4609" width="48.75" style="6" customWidth="1"/>
    <col min="4610" max="4610" width="5" style="6" customWidth="1"/>
    <col min="4611" max="4611" width="8.5" style="6" customWidth="1"/>
    <col min="4612" max="4612" width="9" style="6"/>
    <col min="4613" max="4613" width="9.625" style="6" customWidth="1"/>
    <col min="4614" max="4862" width="9" style="6"/>
    <col min="4863" max="4863" width="5.625" style="6" customWidth="1"/>
    <col min="4864" max="4864" width="9.375" style="6" customWidth="1"/>
    <col min="4865" max="4865" width="48.75" style="6" customWidth="1"/>
    <col min="4866" max="4866" width="5" style="6" customWidth="1"/>
    <col min="4867" max="4867" width="8.5" style="6" customWidth="1"/>
    <col min="4868" max="4868" width="9" style="6"/>
    <col min="4869" max="4869" width="9.625" style="6" customWidth="1"/>
    <col min="4870" max="5118" width="9" style="6"/>
    <col min="5119" max="5119" width="5.625" style="6" customWidth="1"/>
    <col min="5120" max="5120" width="9.375" style="6" customWidth="1"/>
    <col min="5121" max="5121" width="48.75" style="6" customWidth="1"/>
    <col min="5122" max="5122" width="5" style="6" customWidth="1"/>
    <col min="5123" max="5123" width="8.5" style="6" customWidth="1"/>
    <col min="5124" max="5124" width="9" style="6"/>
    <col min="5125" max="5125" width="9.625" style="6" customWidth="1"/>
    <col min="5126" max="5374" width="9" style="6"/>
    <col min="5375" max="5375" width="5.625" style="6" customWidth="1"/>
    <col min="5376" max="5376" width="9.375" style="6" customWidth="1"/>
    <col min="5377" max="5377" width="48.75" style="6" customWidth="1"/>
    <col min="5378" max="5378" width="5" style="6" customWidth="1"/>
    <col min="5379" max="5379" width="8.5" style="6" customWidth="1"/>
    <col min="5380" max="5380" width="9" style="6"/>
    <col min="5381" max="5381" width="9.625" style="6" customWidth="1"/>
    <col min="5382" max="5630" width="9" style="6"/>
    <col min="5631" max="5631" width="5.625" style="6" customWidth="1"/>
    <col min="5632" max="5632" width="9.375" style="6" customWidth="1"/>
    <col min="5633" max="5633" width="48.75" style="6" customWidth="1"/>
    <col min="5634" max="5634" width="5" style="6" customWidth="1"/>
    <col min="5635" max="5635" width="8.5" style="6" customWidth="1"/>
    <col min="5636" max="5636" width="9" style="6"/>
    <col min="5637" max="5637" width="9.625" style="6" customWidth="1"/>
    <col min="5638" max="5886" width="9" style="6"/>
    <col min="5887" max="5887" width="5.625" style="6" customWidth="1"/>
    <col min="5888" max="5888" width="9.375" style="6" customWidth="1"/>
    <col min="5889" max="5889" width="48.75" style="6" customWidth="1"/>
    <col min="5890" max="5890" width="5" style="6" customWidth="1"/>
    <col min="5891" max="5891" width="8.5" style="6" customWidth="1"/>
    <col min="5892" max="5892" width="9" style="6"/>
    <col min="5893" max="5893" width="9.625" style="6" customWidth="1"/>
    <col min="5894" max="6142" width="9" style="6"/>
    <col min="6143" max="6143" width="5.625" style="6" customWidth="1"/>
    <col min="6144" max="6144" width="9.375" style="6" customWidth="1"/>
    <col min="6145" max="6145" width="48.75" style="6" customWidth="1"/>
    <col min="6146" max="6146" width="5" style="6" customWidth="1"/>
    <col min="6147" max="6147" width="8.5" style="6" customWidth="1"/>
    <col min="6148" max="6148" width="9" style="6"/>
    <col min="6149" max="6149" width="9.625" style="6" customWidth="1"/>
    <col min="6150" max="6398" width="9" style="6"/>
    <col min="6399" max="6399" width="5.625" style="6" customWidth="1"/>
    <col min="6400" max="6400" width="9.375" style="6" customWidth="1"/>
    <col min="6401" max="6401" width="48.75" style="6" customWidth="1"/>
    <col min="6402" max="6402" width="5" style="6" customWidth="1"/>
    <col min="6403" max="6403" width="8.5" style="6" customWidth="1"/>
    <col min="6404" max="6404" width="9" style="6"/>
    <col min="6405" max="6405" width="9.625" style="6" customWidth="1"/>
    <col min="6406" max="6654" width="9" style="6"/>
    <col min="6655" max="6655" width="5.625" style="6" customWidth="1"/>
    <col min="6656" max="6656" width="9.375" style="6" customWidth="1"/>
    <col min="6657" max="6657" width="48.75" style="6" customWidth="1"/>
    <col min="6658" max="6658" width="5" style="6" customWidth="1"/>
    <col min="6659" max="6659" width="8.5" style="6" customWidth="1"/>
    <col min="6660" max="6660" width="9" style="6"/>
    <col min="6661" max="6661" width="9.625" style="6" customWidth="1"/>
    <col min="6662" max="6910" width="9" style="6"/>
    <col min="6911" max="6911" width="5.625" style="6" customWidth="1"/>
    <col min="6912" max="6912" width="9.375" style="6" customWidth="1"/>
    <col min="6913" max="6913" width="48.75" style="6" customWidth="1"/>
    <col min="6914" max="6914" width="5" style="6" customWidth="1"/>
    <col min="6915" max="6915" width="8.5" style="6" customWidth="1"/>
    <col min="6916" max="6916" width="9" style="6"/>
    <col min="6917" max="6917" width="9.625" style="6" customWidth="1"/>
    <col min="6918" max="7166" width="9" style="6"/>
    <col min="7167" max="7167" width="5.625" style="6" customWidth="1"/>
    <col min="7168" max="7168" width="9.375" style="6" customWidth="1"/>
    <col min="7169" max="7169" width="48.75" style="6" customWidth="1"/>
    <col min="7170" max="7170" width="5" style="6" customWidth="1"/>
    <col min="7171" max="7171" width="8.5" style="6" customWidth="1"/>
    <col min="7172" max="7172" width="9" style="6"/>
    <col min="7173" max="7173" width="9.625" style="6" customWidth="1"/>
    <col min="7174" max="7422" width="9" style="6"/>
    <col min="7423" max="7423" width="5.625" style="6" customWidth="1"/>
    <col min="7424" max="7424" width="9.375" style="6" customWidth="1"/>
    <col min="7425" max="7425" width="48.75" style="6" customWidth="1"/>
    <col min="7426" max="7426" width="5" style="6" customWidth="1"/>
    <col min="7427" max="7427" width="8.5" style="6" customWidth="1"/>
    <col min="7428" max="7428" width="9" style="6"/>
    <col min="7429" max="7429" width="9.625" style="6" customWidth="1"/>
    <col min="7430" max="7678" width="9" style="6"/>
    <col min="7679" max="7679" width="5.625" style="6" customWidth="1"/>
    <col min="7680" max="7680" width="9.375" style="6" customWidth="1"/>
    <col min="7681" max="7681" width="48.75" style="6" customWidth="1"/>
    <col min="7682" max="7682" width="5" style="6" customWidth="1"/>
    <col min="7683" max="7683" width="8.5" style="6" customWidth="1"/>
    <col min="7684" max="7684" width="9" style="6"/>
    <col min="7685" max="7685" width="9.625" style="6" customWidth="1"/>
    <col min="7686" max="7934" width="9" style="6"/>
    <col min="7935" max="7935" width="5.625" style="6" customWidth="1"/>
    <col min="7936" max="7936" width="9.375" style="6" customWidth="1"/>
    <col min="7937" max="7937" width="48.75" style="6" customWidth="1"/>
    <col min="7938" max="7938" width="5" style="6" customWidth="1"/>
    <col min="7939" max="7939" width="8.5" style="6" customWidth="1"/>
    <col min="7940" max="7940" width="9" style="6"/>
    <col min="7941" max="7941" width="9.625" style="6" customWidth="1"/>
    <col min="7942" max="8190" width="9" style="6"/>
    <col min="8191" max="8191" width="5.625" style="6" customWidth="1"/>
    <col min="8192" max="8192" width="9.375" style="6" customWidth="1"/>
    <col min="8193" max="8193" width="48.75" style="6" customWidth="1"/>
    <col min="8194" max="8194" width="5" style="6" customWidth="1"/>
    <col min="8195" max="8195" width="8.5" style="6" customWidth="1"/>
    <col min="8196" max="8196" width="9" style="6"/>
    <col min="8197" max="8197" width="9.625" style="6" customWidth="1"/>
    <col min="8198" max="8446" width="9" style="6"/>
    <col min="8447" max="8447" width="5.625" style="6" customWidth="1"/>
    <col min="8448" max="8448" width="9.375" style="6" customWidth="1"/>
    <col min="8449" max="8449" width="48.75" style="6" customWidth="1"/>
    <col min="8450" max="8450" width="5" style="6" customWidth="1"/>
    <col min="8451" max="8451" width="8.5" style="6" customWidth="1"/>
    <col min="8452" max="8452" width="9" style="6"/>
    <col min="8453" max="8453" width="9.625" style="6" customWidth="1"/>
    <col min="8454" max="8702" width="9" style="6"/>
    <col min="8703" max="8703" width="5.625" style="6" customWidth="1"/>
    <col min="8704" max="8704" width="9.375" style="6" customWidth="1"/>
    <col min="8705" max="8705" width="48.75" style="6" customWidth="1"/>
    <col min="8706" max="8706" width="5" style="6" customWidth="1"/>
    <col min="8707" max="8707" width="8.5" style="6" customWidth="1"/>
    <col min="8708" max="8708" width="9" style="6"/>
    <col min="8709" max="8709" width="9.625" style="6" customWidth="1"/>
    <col min="8710" max="8958" width="9" style="6"/>
    <col min="8959" max="8959" width="5.625" style="6" customWidth="1"/>
    <col min="8960" max="8960" width="9.375" style="6" customWidth="1"/>
    <col min="8961" max="8961" width="48.75" style="6" customWidth="1"/>
    <col min="8962" max="8962" width="5" style="6" customWidth="1"/>
    <col min="8963" max="8963" width="8.5" style="6" customWidth="1"/>
    <col min="8964" max="8964" width="9" style="6"/>
    <col min="8965" max="8965" width="9.625" style="6" customWidth="1"/>
    <col min="8966" max="9214" width="9" style="6"/>
    <col min="9215" max="9215" width="5.625" style="6" customWidth="1"/>
    <col min="9216" max="9216" width="9.375" style="6" customWidth="1"/>
    <col min="9217" max="9217" width="48.75" style="6" customWidth="1"/>
    <col min="9218" max="9218" width="5" style="6" customWidth="1"/>
    <col min="9219" max="9219" width="8.5" style="6" customWidth="1"/>
    <col min="9220" max="9220" width="9" style="6"/>
    <col min="9221" max="9221" width="9.625" style="6" customWidth="1"/>
    <col min="9222" max="9470" width="9" style="6"/>
    <col min="9471" max="9471" width="5.625" style="6" customWidth="1"/>
    <col min="9472" max="9472" width="9.375" style="6" customWidth="1"/>
    <col min="9473" max="9473" width="48.75" style="6" customWidth="1"/>
    <col min="9474" max="9474" width="5" style="6" customWidth="1"/>
    <col min="9475" max="9475" width="8.5" style="6" customWidth="1"/>
    <col min="9476" max="9476" width="9" style="6"/>
    <col min="9477" max="9477" width="9.625" style="6" customWidth="1"/>
    <col min="9478" max="9726" width="9" style="6"/>
    <col min="9727" max="9727" width="5.625" style="6" customWidth="1"/>
    <col min="9728" max="9728" width="9.375" style="6" customWidth="1"/>
    <col min="9729" max="9729" width="48.75" style="6" customWidth="1"/>
    <col min="9730" max="9730" width="5" style="6" customWidth="1"/>
    <col min="9731" max="9731" width="8.5" style="6" customWidth="1"/>
    <col min="9732" max="9732" width="9" style="6"/>
    <col min="9733" max="9733" width="9.625" style="6" customWidth="1"/>
    <col min="9734" max="9982" width="9" style="6"/>
    <col min="9983" max="9983" width="5.625" style="6" customWidth="1"/>
    <col min="9984" max="9984" width="9.375" style="6" customWidth="1"/>
    <col min="9985" max="9985" width="48.75" style="6" customWidth="1"/>
    <col min="9986" max="9986" width="5" style="6" customWidth="1"/>
    <col min="9987" max="9987" width="8.5" style="6" customWidth="1"/>
    <col min="9988" max="9988" width="9" style="6"/>
    <col min="9989" max="9989" width="9.625" style="6" customWidth="1"/>
    <col min="9990" max="10238" width="9" style="6"/>
    <col min="10239" max="10239" width="5.625" style="6" customWidth="1"/>
    <col min="10240" max="10240" width="9.375" style="6" customWidth="1"/>
    <col min="10241" max="10241" width="48.75" style="6" customWidth="1"/>
    <col min="10242" max="10242" width="5" style="6" customWidth="1"/>
    <col min="10243" max="10243" width="8.5" style="6" customWidth="1"/>
    <col min="10244" max="10244" width="9" style="6"/>
    <col min="10245" max="10245" width="9.625" style="6" customWidth="1"/>
    <col min="10246" max="10494" width="9" style="6"/>
    <col min="10495" max="10495" width="5.625" style="6" customWidth="1"/>
    <col min="10496" max="10496" width="9.375" style="6" customWidth="1"/>
    <col min="10497" max="10497" width="48.75" style="6" customWidth="1"/>
    <col min="10498" max="10498" width="5" style="6" customWidth="1"/>
    <col min="10499" max="10499" width="8.5" style="6" customWidth="1"/>
    <col min="10500" max="10500" width="9" style="6"/>
    <col min="10501" max="10501" width="9.625" style="6" customWidth="1"/>
    <col min="10502" max="10750" width="9" style="6"/>
    <col min="10751" max="10751" width="5.625" style="6" customWidth="1"/>
    <col min="10752" max="10752" width="9.375" style="6" customWidth="1"/>
    <col min="10753" max="10753" width="48.75" style="6" customWidth="1"/>
    <col min="10754" max="10754" width="5" style="6" customWidth="1"/>
    <col min="10755" max="10755" width="8.5" style="6" customWidth="1"/>
    <col min="10756" max="10756" width="9" style="6"/>
    <col min="10757" max="10757" width="9.625" style="6" customWidth="1"/>
    <col min="10758" max="11006" width="9" style="6"/>
    <col min="11007" max="11007" width="5.625" style="6" customWidth="1"/>
    <col min="11008" max="11008" width="9.375" style="6" customWidth="1"/>
    <col min="11009" max="11009" width="48.75" style="6" customWidth="1"/>
    <col min="11010" max="11010" width="5" style="6" customWidth="1"/>
    <col min="11011" max="11011" width="8.5" style="6" customWidth="1"/>
    <col min="11012" max="11012" width="9" style="6"/>
    <col min="11013" max="11013" width="9.625" style="6" customWidth="1"/>
    <col min="11014" max="11262" width="9" style="6"/>
    <col min="11263" max="11263" width="5.625" style="6" customWidth="1"/>
    <col min="11264" max="11264" width="9.375" style="6" customWidth="1"/>
    <col min="11265" max="11265" width="48.75" style="6" customWidth="1"/>
    <col min="11266" max="11266" width="5" style="6" customWidth="1"/>
    <col min="11267" max="11267" width="8.5" style="6" customWidth="1"/>
    <col min="11268" max="11268" width="9" style="6"/>
    <col min="11269" max="11269" width="9.625" style="6" customWidth="1"/>
    <col min="11270" max="11518" width="9" style="6"/>
    <col min="11519" max="11519" width="5.625" style="6" customWidth="1"/>
    <col min="11520" max="11520" width="9.375" style="6" customWidth="1"/>
    <col min="11521" max="11521" width="48.75" style="6" customWidth="1"/>
    <col min="11522" max="11522" width="5" style="6" customWidth="1"/>
    <col min="11523" max="11523" width="8.5" style="6" customWidth="1"/>
    <col min="11524" max="11524" width="9" style="6"/>
    <col min="11525" max="11525" width="9.625" style="6" customWidth="1"/>
    <col min="11526" max="11774" width="9" style="6"/>
    <col min="11775" max="11775" width="5.625" style="6" customWidth="1"/>
    <col min="11776" max="11776" width="9.375" style="6" customWidth="1"/>
    <col min="11777" max="11777" width="48.75" style="6" customWidth="1"/>
    <col min="11778" max="11778" width="5" style="6" customWidth="1"/>
    <col min="11779" max="11779" width="8.5" style="6" customWidth="1"/>
    <col min="11780" max="11780" width="9" style="6"/>
    <col min="11781" max="11781" width="9.625" style="6" customWidth="1"/>
    <col min="11782" max="12030" width="9" style="6"/>
    <col min="12031" max="12031" width="5.625" style="6" customWidth="1"/>
    <col min="12032" max="12032" width="9.375" style="6" customWidth="1"/>
    <col min="12033" max="12033" width="48.75" style="6" customWidth="1"/>
    <col min="12034" max="12034" width="5" style="6" customWidth="1"/>
    <col min="12035" max="12035" width="8.5" style="6" customWidth="1"/>
    <col min="12036" max="12036" width="9" style="6"/>
    <col min="12037" max="12037" width="9.625" style="6" customWidth="1"/>
    <col min="12038" max="12286" width="9" style="6"/>
    <col min="12287" max="12287" width="5.625" style="6" customWidth="1"/>
    <col min="12288" max="12288" width="9.375" style="6" customWidth="1"/>
    <col min="12289" max="12289" width="48.75" style="6" customWidth="1"/>
    <col min="12290" max="12290" width="5" style="6" customWidth="1"/>
    <col min="12291" max="12291" width="8.5" style="6" customWidth="1"/>
    <col min="12292" max="12292" width="9" style="6"/>
    <col min="12293" max="12293" width="9.625" style="6" customWidth="1"/>
    <col min="12294" max="12542" width="9" style="6"/>
    <col min="12543" max="12543" width="5.625" style="6" customWidth="1"/>
    <col min="12544" max="12544" width="9.375" style="6" customWidth="1"/>
    <col min="12545" max="12545" width="48.75" style="6" customWidth="1"/>
    <col min="12546" max="12546" width="5" style="6" customWidth="1"/>
    <col min="12547" max="12547" width="8.5" style="6" customWidth="1"/>
    <col min="12548" max="12548" width="9" style="6"/>
    <col min="12549" max="12549" width="9.625" style="6" customWidth="1"/>
    <col min="12550" max="12798" width="9" style="6"/>
    <col min="12799" max="12799" width="5.625" style="6" customWidth="1"/>
    <col min="12800" max="12800" width="9.375" style="6" customWidth="1"/>
    <col min="12801" max="12801" width="48.75" style="6" customWidth="1"/>
    <col min="12802" max="12802" width="5" style="6" customWidth="1"/>
    <col min="12803" max="12803" width="8.5" style="6" customWidth="1"/>
    <col min="12804" max="12804" width="9" style="6"/>
    <col min="12805" max="12805" width="9.625" style="6" customWidth="1"/>
    <col min="12806" max="13054" width="9" style="6"/>
    <col min="13055" max="13055" width="5.625" style="6" customWidth="1"/>
    <col min="13056" max="13056" width="9.375" style="6" customWidth="1"/>
    <col min="13057" max="13057" width="48.75" style="6" customWidth="1"/>
    <col min="13058" max="13058" width="5" style="6" customWidth="1"/>
    <col min="13059" max="13059" width="8.5" style="6" customWidth="1"/>
    <col min="13060" max="13060" width="9" style="6"/>
    <col min="13061" max="13061" width="9.625" style="6" customWidth="1"/>
    <col min="13062" max="13310" width="9" style="6"/>
    <col min="13311" max="13311" width="5.625" style="6" customWidth="1"/>
    <col min="13312" max="13312" width="9.375" style="6" customWidth="1"/>
    <col min="13313" max="13313" width="48.75" style="6" customWidth="1"/>
    <col min="13314" max="13314" width="5" style="6" customWidth="1"/>
    <col min="13315" max="13315" width="8.5" style="6" customWidth="1"/>
    <col min="13316" max="13316" width="9" style="6"/>
    <col min="13317" max="13317" width="9.625" style="6" customWidth="1"/>
    <col min="13318" max="13566" width="9" style="6"/>
    <col min="13567" max="13567" width="5.625" style="6" customWidth="1"/>
    <col min="13568" max="13568" width="9.375" style="6" customWidth="1"/>
    <col min="13569" max="13569" width="48.75" style="6" customWidth="1"/>
    <col min="13570" max="13570" width="5" style="6" customWidth="1"/>
    <col min="13571" max="13571" width="8.5" style="6" customWidth="1"/>
    <col min="13572" max="13572" width="9" style="6"/>
    <col min="13573" max="13573" width="9.625" style="6" customWidth="1"/>
    <col min="13574" max="13822" width="9" style="6"/>
    <col min="13823" max="13823" width="5.625" style="6" customWidth="1"/>
    <col min="13824" max="13824" width="9.375" style="6" customWidth="1"/>
    <col min="13825" max="13825" width="48.75" style="6" customWidth="1"/>
    <col min="13826" max="13826" width="5" style="6" customWidth="1"/>
    <col min="13827" max="13827" width="8.5" style="6" customWidth="1"/>
    <col min="13828" max="13828" width="9" style="6"/>
    <col min="13829" max="13829" width="9.625" style="6" customWidth="1"/>
    <col min="13830" max="14078" width="9" style="6"/>
    <col min="14079" max="14079" width="5.625" style="6" customWidth="1"/>
    <col min="14080" max="14080" width="9.375" style="6" customWidth="1"/>
    <col min="14081" max="14081" width="48.75" style="6" customWidth="1"/>
    <col min="14082" max="14082" width="5" style="6" customWidth="1"/>
    <col min="14083" max="14083" width="8.5" style="6" customWidth="1"/>
    <col min="14084" max="14084" width="9" style="6"/>
    <col min="14085" max="14085" width="9.625" style="6" customWidth="1"/>
    <col min="14086" max="14334" width="9" style="6"/>
    <col min="14335" max="14335" width="5.625" style="6" customWidth="1"/>
    <col min="14336" max="14336" width="9.375" style="6" customWidth="1"/>
    <col min="14337" max="14337" width="48.75" style="6" customWidth="1"/>
    <col min="14338" max="14338" width="5" style="6" customWidth="1"/>
    <col min="14339" max="14339" width="8.5" style="6" customWidth="1"/>
    <col min="14340" max="14340" width="9" style="6"/>
    <col min="14341" max="14341" width="9.625" style="6" customWidth="1"/>
    <col min="14342" max="14590" width="9" style="6"/>
    <col min="14591" max="14591" width="5.625" style="6" customWidth="1"/>
    <col min="14592" max="14592" width="9.375" style="6" customWidth="1"/>
    <col min="14593" max="14593" width="48.75" style="6" customWidth="1"/>
    <col min="14594" max="14594" width="5" style="6" customWidth="1"/>
    <col min="14595" max="14595" width="8.5" style="6" customWidth="1"/>
    <col min="14596" max="14596" width="9" style="6"/>
    <col min="14597" max="14597" width="9.625" style="6" customWidth="1"/>
    <col min="14598" max="14846" width="9" style="6"/>
    <col min="14847" max="14847" width="5.625" style="6" customWidth="1"/>
    <col min="14848" max="14848" width="9.375" style="6" customWidth="1"/>
    <col min="14849" max="14849" width="48.75" style="6" customWidth="1"/>
    <col min="14850" max="14850" width="5" style="6" customWidth="1"/>
    <col min="14851" max="14851" width="8.5" style="6" customWidth="1"/>
    <col min="14852" max="14852" width="9" style="6"/>
    <col min="14853" max="14853" width="9.625" style="6" customWidth="1"/>
    <col min="14854" max="15102" width="9" style="6"/>
    <col min="15103" max="15103" width="5.625" style="6" customWidth="1"/>
    <col min="15104" max="15104" width="9.375" style="6" customWidth="1"/>
    <col min="15105" max="15105" width="48.75" style="6" customWidth="1"/>
    <col min="15106" max="15106" width="5" style="6" customWidth="1"/>
    <col min="15107" max="15107" width="8.5" style="6" customWidth="1"/>
    <col min="15108" max="15108" width="9" style="6"/>
    <col min="15109" max="15109" width="9.625" style="6" customWidth="1"/>
    <col min="15110" max="15358" width="9" style="6"/>
    <col min="15359" max="15359" width="5.625" style="6" customWidth="1"/>
    <col min="15360" max="15360" width="9.375" style="6" customWidth="1"/>
    <col min="15361" max="15361" width="48.75" style="6" customWidth="1"/>
    <col min="15362" max="15362" width="5" style="6" customWidth="1"/>
    <col min="15363" max="15363" width="8.5" style="6" customWidth="1"/>
    <col min="15364" max="15364" width="9" style="6"/>
    <col min="15365" max="15365" width="9.625" style="6" customWidth="1"/>
    <col min="15366" max="15614" width="9" style="6"/>
    <col min="15615" max="15615" width="5.625" style="6" customWidth="1"/>
    <col min="15616" max="15616" width="9.375" style="6" customWidth="1"/>
    <col min="15617" max="15617" width="48.75" style="6" customWidth="1"/>
    <col min="15618" max="15618" width="5" style="6" customWidth="1"/>
    <col min="15619" max="15619" width="8.5" style="6" customWidth="1"/>
    <col min="15620" max="15620" width="9" style="6"/>
    <col min="15621" max="15621" width="9.625" style="6" customWidth="1"/>
    <col min="15622" max="15870" width="9" style="6"/>
    <col min="15871" max="15871" width="5.625" style="6" customWidth="1"/>
    <col min="15872" max="15872" width="9.375" style="6" customWidth="1"/>
    <col min="15873" max="15873" width="48.75" style="6" customWidth="1"/>
    <col min="15874" max="15874" width="5" style="6" customWidth="1"/>
    <col min="15875" max="15875" width="8.5" style="6" customWidth="1"/>
    <col min="15876" max="15876" width="9" style="6"/>
    <col min="15877" max="15877" width="9.625" style="6" customWidth="1"/>
    <col min="15878" max="16126" width="9" style="6"/>
    <col min="16127" max="16127" width="5.625" style="6" customWidth="1"/>
    <col min="16128" max="16128" width="9.375" style="6" customWidth="1"/>
    <col min="16129" max="16129" width="48.75" style="6" customWidth="1"/>
    <col min="16130" max="16130" width="5" style="6" customWidth="1"/>
    <col min="16131" max="16131" width="8.5" style="6" customWidth="1"/>
    <col min="16132" max="16132" width="9" style="6"/>
    <col min="16133" max="16133" width="9.625" style="6" customWidth="1"/>
    <col min="16134" max="16384" width="9" style="6"/>
  </cols>
  <sheetData>
    <row r="1" spans="1:7" ht="15" customHeight="1">
      <c r="A1" s="127"/>
      <c r="B1" s="128"/>
      <c r="C1" s="128"/>
      <c r="D1" s="128"/>
      <c r="E1" s="128"/>
    </row>
    <row r="2" spans="1:7" s="13" customFormat="1" ht="15.75">
      <c r="A2" s="511" t="s">
        <v>1297</v>
      </c>
      <c r="B2" s="511"/>
      <c r="C2" s="511"/>
      <c r="D2" s="511"/>
      <c r="E2" s="511"/>
      <c r="F2" s="107"/>
      <c r="G2" s="107"/>
    </row>
    <row r="3" spans="1:7" s="50" customFormat="1" ht="15" customHeight="1">
      <c r="A3" s="512" t="s">
        <v>1370</v>
      </c>
      <c r="B3" s="512"/>
      <c r="C3" s="512"/>
      <c r="D3" s="512"/>
      <c r="E3" s="512"/>
      <c r="F3" s="176"/>
      <c r="G3" s="176"/>
    </row>
    <row r="4" spans="1:7" ht="15" customHeight="1">
      <c r="A4" s="129"/>
      <c r="B4" s="129"/>
      <c r="C4" s="129"/>
      <c r="D4" s="129"/>
      <c r="E4" s="129"/>
    </row>
    <row r="5" spans="1:7" ht="30" customHeight="1">
      <c r="A5" s="130" t="s">
        <v>12</v>
      </c>
      <c r="B5" s="130" t="s">
        <v>13</v>
      </c>
      <c r="C5" s="130" t="s">
        <v>14</v>
      </c>
      <c r="D5" s="65" t="s">
        <v>15</v>
      </c>
      <c r="E5" s="65" t="s">
        <v>0</v>
      </c>
      <c r="F5" s="65" t="s">
        <v>1232</v>
      </c>
      <c r="G5" s="65" t="s">
        <v>1233</v>
      </c>
    </row>
    <row r="6" spans="1:7">
      <c r="A6" s="130">
        <v>1</v>
      </c>
      <c r="B6" s="130">
        <v>2</v>
      </c>
      <c r="C6" s="130">
        <v>3</v>
      </c>
      <c r="D6" s="130">
        <v>4</v>
      </c>
      <c r="E6" s="130">
        <v>5</v>
      </c>
      <c r="F6" s="130">
        <v>6</v>
      </c>
      <c r="G6" s="130">
        <v>7</v>
      </c>
    </row>
    <row r="7" spans="1:7">
      <c r="A7" s="172" t="s">
        <v>314</v>
      </c>
      <c r="B7" s="172"/>
      <c r="C7" s="173" t="s">
        <v>315</v>
      </c>
      <c r="D7" s="178"/>
      <c r="E7" s="179"/>
      <c r="F7" s="178"/>
      <c r="G7" s="179"/>
    </row>
    <row r="8" spans="1:7" ht="30">
      <c r="A8" s="131">
        <v>1</v>
      </c>
      <c r="B8" s="132" t="s">
        <v>341</v>
      </c>
      <c r="C8" s="133" t="s">
        <v>508</v>
      </c>
      <c r="D8" s="177" t="s">
        <v>4</v>
      </c>
      <c r="E8" s="142">
        <v>42</v>
      </c>
      <c r="F8" s="177"/>
      <c r="G8" s="69">
        <f t="shared" ref="G8:G9" si="0">ROUND(E8*F8,2)</f>
        <v>0</v>
      </c>
    </row>
    <row r="9" spans="1:7" ht="45">
      <c r="A9" s="131" t="s">
        <v>316</v>
      </c>
      <c r="B9" s="132" t="s">
        <v>341</v>
      </c>
      <c r="C9" s="133" t="s">
        <v>509</v>
      </c>
      <c r="D9" s="177" t="s">
        <v>4</v>
      </c>
      <c r="E9" s="142">
        <v>171.3</v>
      </c>
      <c r="F9" s="177"/>
      <c r="G9" s="69">
        <f t="shared" si="0"/>
        <v>0</v>
      </c>
    </row>
    <row r="10" spans="1:7">
      <c r="A10" s="78"/>
      <c r="B10" s="78"/>
      <c r="C10" s="87" t="s">
        <v>1240</v>
      </c>
      <c r="D10" s="78"/>
      <c r="E10" s="79"/>
      <c r="F10" s="78"/>
      <c r="G10" s="81">
        <f>SUM(G8:G9)</f>
        <v>0</v>
      </c>
    </row>
    <row r="11" spans="1:7">
      <c r="A11" s="90"/>
      <c r="B11" s="91"/>
      <c r="C11" s="92" t="s">
        <v>1274</v>
      </c>
      <c r="D11" s="90"/>
      <c r="E11" s="93"/>
      <c r="F11" s="90"/>
      <c r="G11" s="94">
        <f>G10</f>
        <v>0</v>
      </c>
    </row>
  </sheetData>
  <sheetProtection selectLockedCells="1" selectUnlockedCells="1"/>
  <mergeCells count="2">
    <mergeCell ref="A3:E3"/>
    <mergeCell ref="A2:E2"/>
  </mergeCells>
  <pageMargins left="0.70866141732283472" right="0.70866141732283472" top="0.74803149606299213" bottom="0.74803149606299213" header="0.31496062992125984" footer="0.31496062992125984"/>
  <pageSetup paperSize="9" scale="71" firstPageNumber="3" fitToHeight="0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H35"/>
  <sheetViews>
    <sheetView view="pageBreakPreview" zoomScaleNormal="100" zoomScaleSheetLayoutView="100" workbookViewId="0">
      <selection activeCell="A4" sqref="A4:G35"/>
    </sheetView>
  </sheetViews>
  <sheetFormatPr defaultRowHeight="15"/>
  <cols>
    <col min="1" max="1" width="5.625" style="148" customWidth="1"/>
    <col min="2" max="2" width="9.5" style="148" customWidth="1"/>
    <col min="3" max="3" width="60.625" style="149" customWidth="1"/>
    <col min="4" max="4" width="9.625" style="150" customWidth="1"/>
    <col min="5" max="5" width="9.625" style="191" customWidth="1"/>
    <col min="6" max="6" width="9.625" style="150" customWidth="1"/>
    <col min="7" max="7" width="9.625" style="191" customWidth="1"/>
    <col min="8" max="8" width="9" style="6"/>
    <col min="9" max="9" width="53.75" style="6" customWidth="1"/>
    <col min="10" max="254" width="9" style="6"/>
    <col min="255" max="255" width="5.625" style="6" customWidth="1"/>
    <col min="256" max="256" width="9.5" style="6" customWidth="1"/>
    <col min="257" max="257" width="40.5" style="6" customWidth="1"/>
    <col min="258" max="258" width="6.5" style="6" customWidth="1"/>
    <col min="259" max="259" width="6.875" style="6" customWidth="1"/>
    <col min="260" max="261" width="9.375" style="6" customWidth="1"/>
    <col min="262" max="262" width="7.25" style="6" customWidth="1"/>
    <col min="263" max="263" width="64.5" style="6" customWidth="1"/>
    <col min="264" max="264" width="9" style="6"/>
    <col min="265" max="265" width="53.75" style="6" customWidth="1"/>
    <col min="266" max="510" width="9" style="6"/>
    <col min="511" max="511" width="5.625" style="6" customWidth="1"/>
    <col min="512" max="512" width="9.5" style="6" customWidth="1"/>
    <col min="513" max="513" width="40.5" style="6" customWidth="1"/>
    <col min="514" max="514" width="6.5" style="6" customWidth="1"/>
    <col min="515" max="515" width="6.875" style="6" customWidth="1"/>
    <col min="516" max="517" width="9.375" style="6" customWidth="1"/>
    <col min="518" max="518" width="7.25" style="6" customWidth="1"/>
    <col min="519" max="519" width="64.5" style="6" customWidth="1"/>
    <col min="520" max="520" width="9" style="6"/>
    <col min="521" max="521" width="53.75" style="6" customWidth="1"/>
    <col min="522" max="766" width="9" style="6"/>
    <col min="767" max="767" width="5.625" style="6" customWidth="1"/>
    <col min="768" max="768" width="9.5" style="6" customWidth="1"/>
    <col min="769" max="769" width="40.5" style="6" customWidth="1"/>
    <col min="770" max="770" width="6.5" style="6" customWidth="1"/>
    <col min="771" max="771" width="6.875" style="6" customWidth="1"/>
    <col min="772" max="773" width="9.375" style="6" customWidth="1"/>
    <col min="774" max="774" width="7.25" style="6" customWidth="1"/>
    <col min="775" max="775" width="64.5" style="6" customWidth="1"/>
    <col min="776" max="776" width="9" style="6"/>
    <col min="777" max="777" width="53.75" style="6" customWidth="1"/>
    <col min="778" max="1022" width="9" style="6"/>
    <col min="1023" max="1023" width="5.625" style="6" customWidth="1"/>
    <col min="1024" max="1024" width="9.5" style="6" customWidth="1"/>
    <col min="1025" max="1025" width="40.5" style="6" customWidth="1"/>
    <col min="1026" max="1026" width="6.5" style="6" customWidth="1"/>
    <col min="1027" max="1027" width="6.875" style="6" customWidth="1"/>
    <col min="1028" max="1029" width="9.375" style="6" customWidth="1"/>
    <col min="1030" max="1030" width="7.25" style="6" customWidth="1"/>
    <col min="1031" max="1031" width="64.5" style="6" customWidth="1"/>
    <col min="1032" max="1032" width="9" style="6"/>
    <col min="1033" max="1033" width="53.75" style="6" customWidth="1"/>
    <col min="1034" max="1278" width="9" style="6"/>
    <col min="1279" max="1279" width="5.625" style="6" customWidth="1"/>
    <col min="1280" max="1280" width="9.5" style="6" customWidth="1"/>
    <col min="1281" max="1281" width="40.5" style="6" customWidth="1"/>
    <col min="1282" max="1282" width="6.5" style="6" customWidth="1"/>
    <col min="1283" max="1283" width="6.875" style="6" customWidth="1"/>
    <col min="1284" max="1285" width="9.375" style="6" customWidth="1"/>
    <col min="1286" max="1286" width="7.25" style="6" customWidth="1"/>
    <col min="1287" max="1287" width="64.5" style="6" customWidth="1"/>
    <col min="1288" max="1288" width="9" style="6"/>
    <col min="1289" max="1289" width="53.75" style="6" customWidth="1"/>
    <col min="1290" max="1534" width="9" style="6"/>
    <col min="1535" max="1535" width="5.625" style="6" customWidth="1"/>
    <col min="1536" max="1536" width="9.5" style="6" customWidth="1"/>
    <col min="1537" max="1537" width="40.5" style="6" customWidth="1"/>
    <col min="1538" max="1538" width="6.5" style="6" customWidth="1"/>
    <col min="1539" max="1539" width="6.875" style="6" customWidth="1"/>
    <col min="1540" max="1541" width="9.375" style="6" customWidth="1"/>
    <col min="1542" max="1542" width="7.25" style="6" customWidth="1"/>
    <col min="1543" max="1543" width="64.5" style="6" customWidth="1"/>
    <col min="1544" max="1544" width="9" style="6"/>
    <col min="1545" max="1545" width="53.75" style="6" customWidth="1"/>
    <col min="1546" max="1790" width="9" style="6"/>
    <col min="1791" max="1791" width="5.625" style="6" customWidth="1"/>
    <col min="1792" max="1792" width="9.5" style="6" customWidth="1"/>
    <col min="1793" max="1793" width="40.5" style="6" customWidth="1"/>
    <col min="1794" max="1794" width="6.5" style="6" customWidth="1"/>
    <col min="1795" max="1795" width="6.875" style="6" customWidth="1"/>
    <col min="1796" max="1797" width="9.375" style="6" customWidth="1"/>
    <col min="1798" max="1798" width="7.25" style="6" customWidth="1"/>
    <col min="1799" max="1799" width="64.5" style="6" customWidth="1"/>
    <col min="1800" max="1800" width="9" style="6"/>
    <col min="1801" max="1801" width="53.75" style="6" customWidth="1"/>
    <col min="1802" max="2046" width="9" style="6"/>
    <col min="2047" max="2047" width="5.625" style="6" customWidth="1"/>
    <col min="2048" max="2048" width="9.5" style="6" customWidth="1"/>
    <col min="2049" max="2049" width="40.5" style="6" customWidth="1"/>
    <col min="2050" max="2050" width="6.5" style="6" customWidth="1"/>
    <col min="2051" max="2051" width="6.875" style="6" customWidth="1"/>
    <col min="2052" max="2053" width="9.375" style="6" customWidth="1"/>
    <col min="2054" max="2054" width="7.25" style="6" customWidth="1"/>
    <col min="2055" max="2055" width="64.5" style="6" customWidth="1"/>
    <col min="2056" max="2056" width="9" style="6"/>
    <col min="2057" max="2057" width="53.75" style="6" customWidth="1"/>
    <col min="2058" max="2302" width="9" style="6"/>
    <col min="2303" max="2303" width="5.625" style="6" customWidth="1"/>
    <col min="2304" max="2304" width="9.5" style="6" customWidth="1"/>
    <col min="2305" max="2305" width="40.5" style="6" customWidth="1"/>
    <col min="2306" max="2306" width="6.5" style="6" customWidth="1"/>
    <col min="2307" max="2307" width="6.875" style="6" customWidth="1"/>
    <col min="2308" max="2309" width="9.375" style="6" customWidth="1"/>
    <col min="2310" max="2310" width="7.25" style="6" customWidth="1"/>
    <col min="2311" max="2311" width="64.5" style="6" customWidth="1"/>
    <col min="2312" max="2312" width="9" style="6"/>
    <col min="2313" max="2313" width="53.75" style="6" customWidth="1"/>
    <col min="2314" max="2558" width="9" style="6"/>
    <col min="2559" max="2559" width="5.625" style="6" customWidth="1"/>
    <col min="2560" max="2560" width="9.5" style="6" customWidth="1"/>
    <col min="2561" max="2561" width="40.5" style="6" customWidth="1"/>
    <col min="2562" max="2562" width="6.5" style="6" customWidth="1"/>
    <col min="2563" max="2563" width="6.875" style="6" customWidth="1"/>
    <col min="2564" max="2565" width="9.375" style="6" customWidth="1"/>
    <col min="2566" max="2566" width="7.25" style="6" customWidth="1"/>
    <col min="2567" max="2567" width="64.5" style="6" customWidth="1"/>
    <col min="2568" max="2568" width="9" style="6"/>
    <col min="2569" max="2569" width="53.75" style="6" customWidth="1"/>
    <col min="2570" max="2814" width="9" style="6"/>
    <col min="2815" max="2815" width="5.625" style="6" customWidth="1"/>
    <col min="2816" max="2816" width="9.5" style="6" customWidth="1"/>
    <col min="2817" max="2817" width="40.5" style="6" customWidth="1"/>
    <col min="2818" max="2818" width="6.5" style="6" customWidth="1"/>
    <col min="2819" max="2819" width="6.875" style="6" customWidth="1"/>
    <col min="2820" max="2821" width="9.375" style="6" customWidth="1"/>
    <col min="2822" max="2822" width="7.25" style="6" customWidth="1"/>
    <col min="2823" max="2823" width="64.5" style="6" customWidth="1"/>
    <col min="2824" max="2824" width="9" style="6"/>
    <col min="2825" max="2825" width="53.75" style="6" customWidth="1"/>
    <col min="2826" max="3070" width="9" style="6"/>
    <col min="3071" max="3071" width="5.625" style="6" customWidth="1"/>
    <col min="3072" max="3072" width="9.5" style="6" customWidth="1"/>
    <col min="3073" max="3073" width="40.5" style="6" customWidth="1"/>
    <col min="3074" max="3074" width="6.5" style="6" customWidth="1"/>
    <col min="3075" max="3075" width="6.875" style="6" customWidth="1"/>
    <col min="3076" max="3077" width="9.375" style="6" customWidth="1"/>
    <col min="3078" max="3078" width="7.25" style="6" customWidth="1"/>
    <col min="3079" max="3079" width="64.5" style="6" customWidth="1"/>
    <col min="3080" max="3080" width="9" style="6"/>
    <col min="3081" max="3081" width="53.75" style="6" customWidth="1"/>
    <col min="3082" max="3326" width="9" style="6"/>
    <col min="3327" max="3327" width="5.625" style="6" customWidth="1"/>
    <col min="3328" max="3328" width="9.5" style="6" customWidth="1"/>
    <col min="3329" max="3329" width="40.5" style="6" customWidth="1"/>
    <col min="3330" max="3330" width="6.5" style="6" customWidth="1"/>
    <col min="3331" max="3331" width="6.875" style="6" customWidth="1"/>
    <col min="3332" max="3333" width="9.375" style="6" customWidth="1"/>
    <col min="3334" max="3334" width="7.25" style="6" customWidth="1"/>
    <col min="3335" max="3335" width="64.5" style="6" customWidth="1"/>
    <col min="3336" max="3336" width="9" style="6"/>
    <col min="3337" max="3337" width="53.75" style="6" customWidth="1"/>
    <col min="3338" max="3582" width="9" style="6"/>
    <col min="3583" max="3583" width="5.625" style="6" customWidth="1"/>
    <col min="3584" max="3584" width="9.5" style="6" customWidth="1"/>
    <col min="3585" max="3585" width="40.5" style="6" customWidth="1"/>
    <col min="3586" max="3586" width="6.5" style="6" customWidth="1"/>
    <col min="3587" max="3587" width="6.875" style="6" customWidth="1"/>
    <col min="3588" max="3589" width="9.375" style="6" customWidth="1"/>
    <col min="3590" max="3590" width="7.25" style="6" customWidth="1"/>
    <col min="3591" max="3591" width="64.5" style="6" customWidth="1"/>
    <col min="3592" max="3592" width="9" style="6"/>
    <col min="3593" max="3593" width="53.75" style="6" customWidth="1"/>
    <col min="3594" max="3838" width="9" style="6"/>
    <col min="3839" max="3839" width="5.625" style="6" customWidth="1"/>
    <col min="3840" max="3840" width="9.5" style="6" customWidth="1"/>
    <col min="3841" max="3841" width="40.5" style="6" customWidth="1"/>
    <col min="3842" max="3842" width="6.5" style="6" customWidth="1"/>
    <col min="3843" max="3843" width="6.875" style="6" customWidth="1"/>
    <col min="3844" max="3845" width="9.375" style="6" customWidth="1"/>
    <col min="3846" max="3846" width="7.25" style="6" customWidth="1"/>
    <col min="3847" max="3847" width="64.5" style="6" customWidth="1"/>
    <col min="3848" max="3848" width="9" style="6"/>
    <col min="3849" max="3849" width="53.75" style="6" customWidth="1"/>
    <col min="3850" max="4094" width="9" style="6"/>
    <col min="4095" max="4095" width="5.625" style="6" customWidth="1"/>
    <col min="4096" max="4096" width="9.5" style="6" customWidth="1"/>
    <col min="4097" max="4097" width="40.5" style="6" customWidth="1"/>
    <col min="4098" max="4098" width="6.5" style="6" customWidth="1"/>
    <col min="4099" max="4099" width="6.875" style="6" customWidth="1"/>
    <col min="4100" max="4101" width="9.375" style="6" customWidth="1"/>
    <col min="4102" max="4102" width="7.25" style="6" customWidth="1"/>
    <col min="4103" max="4103" width="64.5" style="6" customWidth="1"/>
    <col min="4104" max="4104" width="9" style="6"/>
    <col min="4105" max="4105" width="53.75" style="6" customWidth="1"/>
    <col min="4106" max="4350" width="9" style="6"/>
    <col min="4351" max="4351" width="5.625" style="6" customWidth="1"/>
    <col min="4352" max="4352" width="9.5" style="6" customWidth="1"/>
    <col min="4353" max="4353" width="40.5" style="6" customWidth="1"/>
    <col min="4354" max="4354" width="6.5" style="6" customWidth="1"/>
    <col min="4355" max="4355" width="6.875" style="6" customWidth="1"/>
    <col min="4356" max="4357" width="9.375" style="6" customWidth="1"/>
    <col min="4358" max="4358" width="7.25" style="6" customWidth="1"/>
    <col min="4359" max="4359" width="64.5" style="6" customWidth="1"/>
    <col min="4360" max="4360" width="9" style="6"/>
    <col min="4361" max="4361" width="53.75" style="6" customWidth="1"/>
    <col min="4362" max="4606" width="9" style="6"/>
    <col min="4607" max="4607" width="5.625" style="6" customWidth="1"/>
    <col min="4608" max="4608" width="9.5" style="6" customWidth="1"/>
    <col min="4609" max="4609" width="40.5" style="6" customWidth="1"/>
    <col min="4610" max="4610" width="6.5" style="6" customWidth="1"/>
    <col min="4611" max="4611" width="6.875" style="6" customWidth="1"/>
    <col min="4612" max="4613" width="9.375" style="6" customWidth="1"/>
    <col min="4614" max="4614" width="7.25" style="6" customWidth="1"/>
    <col min="4615" max="4615" width="64.5" style="6" customWidth="1"/>
    <col min="4616" max="4616" width="9" style="6"/>
    <col min="4617" max="4617" width="53.75" style="6" customWidth="1"/>
    <col min="4618" max="4862" width="9" style="6"/>
    <col min="4863" max="4863" width="5.625" style="6" customWidth="1"/>
    <col min="4864" max="4864" width="9.5" style="6" customWidth="1"/>
    <col min="4865" max="4865" width="40.5" style="6" customWidth="1"/>
    <col min="4866" max="4866" width="6.5" style="6" customWidth="1"/>
    <col min="4867" max="4867" width="6.875" style="6" customWidth="1"/>
    <col min="4868" max="4869" width="9.375" style="6" customWidth="1"/>
    <col min="4870" max="4870" width="7.25" style="6" customWidth="1"/>
    <col min="4871" max="4871" width="64.5" style="6" customWidth="1"/>
    <col min="4872" max="4872" width="9" style="6"/>
    <col min="4873" max="4873" width="53.75" style="6" customWidth="1"/>
    <col min="4874" max="5118" width="9" style="6"/>
    <col min="5119" max="5119" width="5.625" style="6" customWidth="1"/>
    <col min="5120" max="5120" width="9.5" style="6" customWidth="1"/>
    <col min="5121" max="5121" width="40.5" style="6" customWidth="1"/>
    <col min="5122" max="5122" width="6.5" style="6" customWidth="1"/>
    <col min="5123" max="5123" width="6.875" style="6" customWidth="1"/>
    <col min="5124" max="5125" width="9.375" style="6" customWidth="1"/>
    <col min="5126" max="5126" width="7.25" style="6" customWidth="1"/>
    <col min="5127" max="5127" width="64.5" style="6" customWidth="1"/>
    <col min="5128" max="5128" width="9" style="6"/>
    <col min="5129" max="5129" width="53.75" style="6" customWidth="1"/>
    <col min="5130" max="5374" width="9" style="6"/>
    <col min="5375" max="5375" width="5.625" style="6" customWidth="1"/>
    <col min="5376" max="5376" width="9.5" style="6" customWidth="1"/>
    <col min="5377" max="5377" width="40.5" style="6" customWidth="1"/>
    <col min="5378" max="5378" width="6.5" style="6" customWidth="1"/>
    <col min="5379" max="5379" width="6.875" style="6" customWidth="1"/>
    <col min="5380" max="5381" width="9.375" style="6" customWidth="1"/>
    <col min="5382" max="5382" width="7.25" style="6" customWidth="1"/>
    <col min="5383" max="5383" width="64.5" style="6" customWidth="1"/>
    <col min="5384" max="5384" width="9" style="6"/>
    <col min="5385" max="5385" width="53.75" style="6" customWidth="1"/>
    <col min="5386" max="5630" width="9" style="6"/>
    <col min="5631" max="5631" width="5.625" style="6" customWidth="1"/>
    <col min="5632" max="5632" width="9.5" style="6" customWidth="1"/>
    <col min="5633" max="5633" width="40.5" style="6" customWidth="1"/>
    <col min="5634" max="5634" width="6.5" style="6" customWidth="1"/>
    <col min="5635" max="5635" width="6.875" style="6" customWidth="1"/>
    <col min="5636" max="5637" width="9.375" style="6" customWidth="1"/>
    <col min="5638" max="5638" width="7.25" style="6" customWidth="1"/>
    <col min="5639" max="5639" width="64.5" style="6" customWidth="1"/>
    <col min="5640" max="5640" width="9" style="6"/>
    <col min="5641" max="5641" width="53.75" style="6" customWidth="1"/>
    <col min="5642" max="5886" width="9" style="6"/>
    <col min="5887" max="5887" width="5.625" style="6" customWidth="1"/>
    <col min="5888" max="5888" width="9.5" style="6" customWidth="1"/>
    <col min="5889" max="5889" width="40.5" style="6" customWidth="1"/>
    <col min="5890" max="5890" width="6.5" style="6" customWidth="1"/>
    <col min="5891" max="5891" width="6.875" style="6" customWidth="1"/>
    <col min="5892" max="5893" width="9.375" style="6" customWidth="1"/>
    <col min="5894" max="5894" width="7.25" style="6" customWidth="1"/>
    <col min="5895" max="5895" width="64.5" style="6" customWidth="1"/>
    <col min="5896" max="5896" width="9" style="6"/>
    <col min="5897" max="5897" width="53.75" style="6" customWidth="1"/>
    <col min="5898" max="6142" width="9" style="6"/>
    <col min="6143" max="6143" width="5.625" style="6" customWidth="1"/>
    <col min="6144" max="6144" width="9.5" style="6" customWidth="1"/>
    <col min="6145" max="6145" width="40.5" style="6" customWidth="1"/>
    <col min="6146" max="6146" width="6.5" style="6" customWidth="1"/>
    <col min="6147" max="6147" width="6.875" style="6" customWidth="1"/>
    <col min="6148" max="6149" width="9.375" style="6" customWidth="1"/>
    <col min="6150" max="6150" width="7.25" style="6" customWidth="1"/>
    <col min="6151" max="6151" width="64.5" style="6" customWidth="1"/>
    <col min="6152" max="6152" width="9" style="6"/>
    <col min="6153" max="6153" width="53.75" style="6" customWidth="1"/>
    <col min="6154" max="6398" width="9" style="6"/>
    <col min="6399" max="6399" width="5.625" style="6" customWidth="1"/>
    <col min="6400" max="6400" width="9.5" style="6" customWidth="1"/>
    <col min="6401" max="6401" width="40.5" style="6" customWidth="1"/>
    <col min="6402" max="6402" width="6.5" style="6" customWidth="1"/>
    <col min="6403" max="6403" width="6.875" style="6" customWidth="1"/>
    <col min="6404" max="6405" width="9.375" style="6" customWidth="1"/>
    <col min="6406" max="6406" width="7.25" style="6" customWidth="1"/>
    <col min="6407" max="6407" width="64.5" style="6" customWidth="1"/>
    <col min="6408" max="6408" width="9" style="6"/>
    <col min="6409" max="6409" width="53.75" style="6" customWidth="1"/>
    <col min="6410" max="6654" width="9" style="6"/>
    <col min="6655" max="6655" width="5.625" style="6" customWidth="1"/>
    <col min="6656" max="6656" width="9.5" style="6" customWidth="1"/>
    <col min="6657" max="6657" width="40.5" style="6" customWidth="1"/>
    <col min="6658" max="6658" width="6.5" style="6" customWidth="1"/>
    <col min="6659" max="6659" width="6.875" style="6" customWidth="1"/>
    <col min="6660" max="6661" width="9.375" style="6" customWidth="1"/>
    <col min="6662" max="6662" width="7.25" style="6" customWidth="1"/>
    <col min="6663" max="6663" width="64.5" style="6" customWidth="1"/>
    <col min="6664" max="6664" width="9" style="6"/>
    <col min="6665" max="6665" width="53.75" style="6" customWidth="1"/>
    <col min="6666" max="6910" width="9" style="6"/>
    <col min="6911" max="6911" width="5.625" style="6" customWidth="1"/>
    <col min="6912" max="6912" width="9.5" style="6" customWidth="1"/>
    <col min="6913" max="6913" width="40.5" style="6" customWidth="1"/>
    <col min="6914" max="6914" width="6.5" style="6" customWidth="1"/>
    <col min="6915" max="6915" width="6.875" style="6" customWidth="1"/>
    <col min="6916" max="6917" width="9.375" style="6" customWidth="1"/>
    <col min="6918" max="6918" width="7.25" style="6" customWidth="1"/>
    <col min="6919" max="6919" width="64.5" style="6" customWidth="1"/>
    <col min="6920" max="6920" width="9" style="6"/>
    <col min="6921" max="6921" width="53.75" style="6" customWidth="1"/>
    <col min="6922" max="7166" width="9" style="6"/>
    <col min="7167" max="7167" width="5.625" style="6" customWidth="1"/>
    <col min="7168" max="7168" width="9.5" style="6" customWidth="1"/>
    <col min="7169" max="7169" width="40.5" style="6" customWidth="1"/>
    <col min="7170" max="7170" width="6.5" style="6" customWidth="1"/>
    <col min="7171" max="7171" width="6.875" style="6" customWidth="1"/>
    <col min="7172" max="7173" width="9.375" style="6" customWidth="1"/>
    <col min="7174" max="7174" width="7.25" style="6" customWidth="1"/>
    <col min="7175" max="7175" width="64.5" style="6" customWidth="1"/>
    <col min="7176" max="7176" width="9" style="6"/>
    <col min="7177" max="7177" width="53.75" style="6" customWidth="1"/>
    <col min="7178" max="7422" width="9" style="6"/>
    <col min="7423" max="7423" width="5.625" style="6" customWidth="1"/>
    <col min="7424" max="7424" width="9.5" style="6" customWidth="1"/>
    <col min="7425" max="7425" width="40.5" style="6" customWidth="1"/>
    <col min="7426" max="7426" width="6.5" style="6" customWidth="1"/>
    <col min="7427" max="7427" width="6.875" style="6" customWidth="1"/>
    <col min="7428" max="7429" width="9.375" style="6" customWidth="1"/>
    <col min="7430" max="7430" width="7.25" style="6" customWidth="1"/>
    <col min="7431" max="7431" width="64.5" style="6" customWidth="1"/>
    <col min="7432" max="7432" width="9" style="6"/>
    <col min="7433" max="7433" width="53.75" style="6" customWidth="1"/>
    <col min="7434" max="7678" width="9" style="6"/>
    <col min="7679" max="7679" width="5.625" style="6" customWidth="1"/>
    <col min="7680" max="7680" width="9.5" style="6" customWidth="1"/>
    <col min="7681" max="7681" width="40.5" style="6" customWidth="1"/>
    <col min="7682" max="7682" width="6.5" style="6" customWidth="1"/>
    <col min="7683" max="7683" width="6.875" style="6" customWidth="1"/>
    <col min="7684" max="7685" width="9.375" style="6" customWidth="1"/>
    <col min="7686" max="7686" width="7.25" style="6" customWidth="1"/>
    <col min="7687" max="7687" width="64.5" style="6" customWidth="1"/>
    <col min="7688" max="7688" width="9" style="6"/>
    <col min="7689" max="7689" width="53.75" style="6" customWidth="1"/>
    <col min="7690" max="7934" width="9" style="6"/>
    <col min="7935" max="7935" width="5.625" style="6" customWidth="1"/>
    <col min="7936" max="7936" width="9.5" style="6" customWidth="1"/>
    <col min="7937" max="7937" width="40.5" style="6" customWidth="1"/>
    <col min="7938" max="7938" width="6.5" style="6" customWidth="1"/>
    <col min="7939" max="7939" width="6.875" style="6" customWidth="1"/>
    <col min="7940" max="7941" width="9.375" style="6" customWidth="1"/>
    <col min="7942" max="7942" width="7.25" style="6" customWidth="1"/>
    <col min="7943" max="7943" width="64.5" style="6" customWidth="1"/>
    <col min="7944" max="7944" width="9" style="6"/>
    <col min="7945" max="7945" width="53.75" style="6" customWidth="1"/>
    <col min="7946" max="8190" width="9" style="6"/>
    <col min="8191" max="8191" width="5.625" style="6" customWidth="1"/>
    <col min="8192" max="8192" width="9.5" style="6" customWidth="1"/>
    <col min="8193" max="8193" width="40.5" style="6" customWidth="1"/>
    <col min="8194" max="8194" width="6.5" style="6" customWidth="1"/>
    <col min="8195" max="8195" width="6.875" style="6" customWidth="1"/>
    <col min="8196" max="8197" width="9.375" style="6" customWidth="1"/>
    <col min="8198" max="8198" width="7.25" style="6" customWidth="1"/>
    <col min="8199" max="8199" width="64.5" style="6" customWidth="1"/>
    <col min="8200" max="8200" width="9" style="6"/>
    <col min="8201" max="8201" width="53.75" style="6" customWidth="1"/>
    <col min="8202" max="8446" width="9" style="6"/>
    <col min="8447" max="8447" width="5.625" style="6" customWidth="1"/>
    <col min="8448" max="8448" width="9.5" style="6" customWidth="1"/>
    <col min="8449" max="8449" width="40.5" style="6" customWidth="1"/>
    <col min="8450" max="8450" width="6.5" style="6" customWidth="1"/>
    <col min="8451" max="8451" width="6.875" style="6" customWidth="1"/>
    <col min="8452" max="8453" width="9.375" style="6" customWidth="1"/>
    <col min="8454" max="8454" width="7.25" style="6" customWidth="1"/>
    <col min="8455" max="8455" width="64.5" style="6" customWidth="1"/>
    <col min="8456" max="8456" width="9" style="6"/>
    <col min="8457" max="8457" width="53.75" style="6" customWidth="1"/>
    <col min="8458" max="8702" width="9" style="6"/>
    <col min="8703" max="8703" width="5.625" style="6" customWidth="1"/>
    <col min="8704" max="8704" width="9.5" style="6" customWidth="1"/>
    <col min="8705" max="8705" width="40.5" style="6" customWidth="1"/>
    <col min="8706" max="8706" width="6.5" style="6" customWidth="1"/>
    <col min="8707" max="8707" width="6.875" style="6" customWidth="1"/>
    <col min="8708" max="8709" width="9.375" style="6" customWidth="1"/>
    <col min="8710" max="8710" width="7.25" style="6" customWidth="1"/>
    <col min="8711" max="8711" width="64.5" style="6" customWidth="1"/>
    <col min="8712" max="8712" width="9" style="6"/>
    <col min="8713" max="8713" width="53.75" style="6" customWidth="1"/>
    <col min="8714" max="8958" width="9" style="6"/>
    <col min="8959" max="8959" width="5.625" style="6" customWidth="1"/>
    <col min="8960" max="8960" width="9.5" style="6" customWidth="1"/>
    <col min="8961" max="8961" width="40.5" style="6" customWidth="1"/>
    <col min="8962" max="8962" width="6.5" style="6" customWidth="1"/>
    <col min="8963" max="8963" width="6.875" style="6" customWidth="1"/>
    <col min="8964" max="8965" width="9.375" style="6" customWidth="1"/>
    <col min="8966" max="8966" width="7.25" style="6" customWidth="1"/>
    <col min="8967" max="8967" width="64.5" style="6" customWidth="1"/>
    <col min="8968" max="8968" width="9" style="6"/>
    <col min="8969" max="8969" width="53.75" style="6" customWidth="1"/>
    <col min="8970" max="9214" width="9" style="6"/>
    <col min="9215" max="9215" width="5.625" style="6" customWidth="1"/>
    <col min="9216" max="9216" width="9.5" style="6" customWidth="1"/>
    <col min="9217" max="9217" width="40.5" style="6" customWidth="1"/>
    <col min="9218" max="9218" width="6.5" style="6" customWidth="1"/>
    <col min="9219" max="9219" width="6.875" style="6" customWidth="1"/>
    <col min="9220" max="9221" width="9.375" style="6" customWidth="1"/>
    <col min="9222" max="9222" width="7.25" style="6" customWidth="1"/>
    <col min="9223" max="9223" width="64.5" style="6" customWidth="1"/>
    <col min="9224" max="9224" width="9" style="6"/>
    <col min="9225" max="9225" width="53.75" style="6" customWidth="1"/>
    <col min="9226" max="9470" width="9" style="6"/>
    <col min="9471" max="9471" width="5.625" style="6" customWidth="1"/>
    <col min="9472" max="9472" width="9.5" style="6" customWidth="1"/>
    <col min="9473" max="9473" width="40.5" style="6" customWidth="1"/>
    <col min="9474" max="9474" width="6.5" style="6" customWidth="1"/>
    <col min="9475" max="9475" width="6.875" style="6" customWidth="1"/>
    <col min="9476" max="9477" width="9.375" style="6" customWidth="1"/>
    <col min="9478" max="9478" width="7.25" style="6" customWidth="1"/>
    <col min="9479" max="9479" width="64.5" style="6" customWidth="1"/>
    <col min="9480" max="9480" width="9" style="6"/>
    <col min="9481" max="9481" width="53.75" style="6" customWidth="1"/>
    <col min="9482" max="9726" width="9" style="6"/>
    <col min="9727" max="9727" width="5.625" style="6" customWidth="1"/>
    <col min="9728" max="9728" width="9.5" style="6" customWidth="1"/>
    <col min="9729" max="9729" width="40.5" style="6" customWidth="1"/>
    <col min="9730" max="9730" width="6.5" style="6" customWidth="1"/>
    <col min="9731" max="9731" width="6.875" style="6" customWidth="1"/>
    <col min="9732" max="9733" width="9.375" style="6" customWidth="1"/>
    <col min="9734" max="9734" width="7.25" style="6" customWidth="1"/>
    <col min="9735" max="9735" width="64.5" style="6" customWidth="1"/>
    <col min="9736" max="9736" width="9" style="6"/>
    <col min="9737" max="9737" width="53.75" style="6" customWidth="1"/>
    <col min="9738" max="9982" width="9" style="6"/>
    <col min="9983" max="9983" width="5.625" style="6" customWidth="1"/>
    <col min="9984" max="9984" width="9.5" style="6" customWidth="1"/>
    <col min="9985" max="9985" width="40.5" style="6" customWidth="1"/>
    <col min="9986" max="9986" width="6.5" style="6" customWidth="1"/>
    <col min="9987" max="9987" width="6.875" style="6" customWidth="1"/>
    <col min="9988" max="9989" width="9.375" style="6" customWidth="1"/>
    <col min="9990" max="9990" width="7.25" style="6" customWidth="1"/>
    <col min="9991" max="9991" width="64.5" style="6" customWidth="1"/>
    <col min="9992" max="9992" width="9" style="6"/>
    <col min="9993" max="9993" width="53.75" style="6" customWidth="1"/>
    <col min="9994" max="10238" width="9" style="6"/>
    <col min="10239" max="10239" width="5.625" style="6" customWidth="1"/>
    <col min="10240" max="10240" width="9.5" style="6" customWidth="1"/>
    <col min="10241" max="10241" width="40.5" style="6" customWidth="1"/>
    <col min="10242" max="10242" width="6.5" style="6" customWidth="1"/>
    <col min="10243" max="10243" width="6.875" style="6" customWidth="1"/>
    <col min="10244" max="10245" width="9.375" style="6" customWidth="1"/>
    <col min="10246" max="10246" width="7.25" style="6" customWidth="1"/>
    <col min="10247" max="10247" width="64.5" style="6" customWidth="1"/>
    <col min="10248" max="10248" width="9" style="6"/>
    <col min="10249" max="10249" width="53.75" style="6" customWidth="1"/>
    <col min="10250" max="10494" width="9" style="6"/>
    <col min="10495" max="10495" width="5.625" style="6" customWidth="1"/>
    <col min="10496" max="10496" width="9.5" style="6" customWidth="1"/>
    <col min="10497" max="10497" width="40.5" style="6" customWidth="1"/>
    <col min="10498" max="10498" width="6.5" style="6" customWidth="1"/>
    <col min="10499" max="10499" width="6.875" style="6" customWidth="1"/>
    <col min="10500" max="10501" width="9.375" style="6" customWidth="1"/>
    <col min="10502" max="10502" width="7.25" style="6" customWidth="1"/>
    <col min="10503" max="10503" width="64.5" style="6" customWidth="1"/>
    <col min="10504" max="10504" width="9" style="6"/>
    <col min="10505" max="10505" width="53.75" style="6" customWidth="1"/>
    <col min="10506" max="10750" width="9" style="6"/>
    <col min="10751" max="10751" width="5.625" style="6" customWidth="1"/>
    <col min="10752" max="10752" width="9.5" style="6" customWidth="1"/>
    <col min="10753" max="10753" width="40.5" style="6" customWidth="1"/>
    <col min="10754" max="10754" width="6.5" style="6" customWidth="1"/>
    <col min="10755" max="10755" width="6.875" style="6" customWidth="1"/>
    <col min="10756" max="10757" width="9.375" style="6" customWidth="1"/>
    <col min="10758" max="10758" width="7.25" style="6" customWidth="1"/>
    <col min="10759" max="10759" width="64.5" style="6" customWidth="1"/>
    <col min="10760" max="10760" width="9" style="6"/>
    <col min="10761" max="10761" width="53.75" style="6" customWidth="1"/>
    <col min="10762" max="11006" width="9" style="6"/>
    <col min="11007" max="11007" width="5.625" style="6" customWidth="1"/>
    <col min="11008" max="11008" width="9.5" style="6" customWidth="1"/>
    <col min="11009" max="11009" width="40.5" style="6" customWidth="1"/>
    <col min="11010" max="11010" width="6.5" style="6" customWidth="1"/>
    <col min="11011" max="11011" width="6.875" style="6" customWidth="1"/>
    <col min="11012" max="11013" width="9.375" style="6" customWidth="1"/>
    <col min="11014" max="11014" width="7.25" style="6" customWidth="1"/>
    <col min="11015" max="11015" width="64.5" style="6" customWidth="1"/>
    <col min="11016" max="11016" width="9" style="6"/>
    <col min="11017" max="11017" width="53.75" style="6" customWidth="1"/>
    <col min="11018" max="11262" width="9" style="6"/>
    <col min="11263" max="11263" width="5.625" style="6" customWidth="1"/>
    <col min="11264" max="11264" width="9.5" style="6" customWidth="1"/>
    <col min="11265" max="11265" width="40.5" style="6" customWidth="1"/>
    <col min="11266" max="11266" width="6.5" style="6" customWidth="1"/>
    <col min="11267" max="11267" width="6.875" style="6" customWidth="1"/>
    <col min="11268" max="11269" width="9.375" style="6" customWidth="1"/>
    <col min="11270" max="11270" width="7.25" style="6" customWidth="1"/>
    <col min="11271" max="11271" width="64.5" style="6" customWidth="1"/>
    <col min="11272" max="11272" width="9" style="6"/>
    <col min="11273" max="11273" width="53.75" style="6" customWidth="1"/>
    <col min="11274" max="11518" width="9" style="6"/>
    <col min="11519" max="11519" width="5.625" style="6" customWidth="1"/>
    <col min="11520" max="11520" width="9.5" style="6" customWidth="1"/>
    <col min="11521" max="11521" width="40.5" style="6" customWidth="1"/>
    <col min="11522" max="11522" width="6.5" style="6" customWidth="1"/>
    <col min="11523" max="11523" width="6.875" style="6" customWidth="1"/>
    <col min="11524" max="11525" width="9.375" style="6" customWidth="1"/>
    <col min="11526" max="11526" width="7.25" style="6" customWidth="1"/>
    <col min="11527" max="11527" width="64.5" style="6" customWidth="1"/>
    <col min="11528" max="11528" width="9" style="6"/>
    <col min="11529" max="11529" width="53.75" style="6" customWidth="1"/>
    <col min="11530" max="11774" width="9" style="6"/>
    <col min="11775" max="11775" width="5.625" style="6" customWidth="1"/>
    <col min="11776" max="11776" width="9.5" style="6" customWidth="1"/>
    <col min="11777" max="11777" width="40.5" style="6" customWidth="1"/>
    <col min="11778" max="11778" width="6.5" style="6" customWidth="1"/>
    <col min="11779" max="11779" width="6.875" style="6" customWidth="1"/>
    <col min="11780" max="11781" width="9.375" style="6" customWidth="1"/>
    <col min="11782" max="11782" width="7.25" style="6" customWidth="1"/>
    <col min="11783" max="11783" width="64.5" style="6" customWidth="1"/>
    <col min="11784" max="11784" width="9" style="6"/>
    <col min="11785" max="11785" width="53.75" style="6" customWidth="1"/>
    <col min="11786" max="12030" width="9" style="6"/>
    <col min="12031" max="12031" width="5.625" style="6" customWidth="1"/>
    <col min="12032" max="12032" width="9.5" style="6" customWidth="1"/>
    <col min="12033" max="12033" width="40.5" style="6" customWidth="1"/>
    <col min="12034" max="12034" width="6.5" style="6" customWidth="1"/>
    <col min="12035" max="12035" width="6.875" style="6" customWidth="1"/>
    <col min="12036" max="12037" width="9.375" style="6" customWidth="1"/>
    <col min="12038" max="12038" width="7.25" style="6" customWidth="1"/>
    <col min="12039" max="12039" width="64.5" style="6" customWidth="1"/>
    <col min="12040" max="12040" width="9" style="6"/>
    <col min="12041" max="12041" width="53.75" style="6" customWidth="1"/>
    <col min="12042" max="12286" width="9" style="6"/>
    <col min="12287" max="12287" width="5.625" style="6" customWidth="1"/>
    <col min="12288" max="12288" width="9.5" style="6" customWidth="1"/>
    <col min="12289" max="12289" width="40.5" style="6" customWidth="1"/>
    <col min="12290" max="12290" width="6.5" style="6" customWidth="1"/>
    <col min="12291" max="12291" width="6.875" style="6" customWidth="1"/>
    <col min="12292" max="12293" width="9.375" style="6" customWidth="1"/>
    <col min="12294" max="12294" width="7.25" style="6" customWidth="1"/>
    <col min="12295" max="12295" width="64.5" style="6" customWidth="1"/>
    <col min="12296" max="12296" width="9" style="6"/>
    <col min="12297" max="12297" width="53.75" style="6" customWidth="1"/>
    <col min="12298" max="12542" width="9" style="6"/>
    <col min="12543" max="12543" width="5.625" style="6" customWidth="1"/>
    <col min="12544" max="12544" width="9.5" style="6" customWidth="1"/>
    <col min="12545" max="12545" width="40.5" style="6" customWidth="1"/>
    <col min="12546" max="12546" width="6.5" style="6" customWidth="1"/>
    <col min="12547" max="12547" width="6.875" style="6" customWidth="1"/>
    <col min="12548" max="12549" width="9.375" style="6" customWidth="1"/>
    <col min="12550" max="12550" width="7.25" style="6" customWidth="1"/>
    <col min="12551" max="12551" width="64.5" style="6" customWidth="1"/>
    <col min="12552" max="12552" width="9" style="6"/>
    <col min="12553" max="12553" width="53.75" style="6" customWidth="1"/>
    <col min="12554" max="12798" width="9" style="6"/>
    <col min="12799" max="12799" width="5.625" style="6" customWidth="1"/>
    <col min="12800" max="12800" width="9.5" style="6" customWidth="1"/>
    <col min="12801" max="12801" width="40.5" style="6" customWidth="1"/>
    <col min="12802" max="12802" width="6.5" style="6" customWidth="1"/>
    <col min="12803" max="12803" width="6.875" style="6" customWidth="1"/>
    <col min="12804" max="12805" width="9.375" style="6" customWidth="1"/>
    <col min="12806" max="12806" width="7.25" style="6" customWidth="1"/>
    <col min="12807" max="12807" width="64.5" style="6" customWidth="1"/>
    <col min="12808" max="12808" width="9" style="6"/>
    <col min="12809" max="12809" width="53.75" style="6" customWidth="1"/>
    <col min="12810" max="13054" width="9" style="6"/>
    <col min="13055" max="13055" width="5.625" style="6" customWidth="1"/>
    <col min="13056" max="13056" width="9.5" style="6" customWidth="1"/>
    <col min="13057" max="13057" width="40.5" style="6" customWidth="1"/>
    <col min="13058" max="13058" width="6.5" style="6" customWidth="1"/>
    <col min="13059" max="13059" width="6.875" style="6" customWidth="1"/>
    <col min="13060" max="13061" width="9.375" style="6" customWidth="1"/>
    <col min="13062" max="13062" width="7.25" style="6" customWidth="1"/>
    <col min="13063" max="13063" width="64.5" style="6" customWidth="1"/>
    <col min="13064" max="13064" width="9" style="6"/>
    <col min="13065" max="13065" width="53.75" style="6" customWidth="1"/>
    <col min="13066" max="13310" width="9" style="6"/>
    <col min="13311" max="13311" width="5.625" style="6" customWidth="1"/>
    <col min="13312" max="13312" width="9.5" style="6" customWidth="1"/>
    <col min="13313" max="13313" width="40.5" style="6" customWidth="1"/>
    <col min="13314" max="13314" width="6.5" style="6" customWidth="1"/>
    <col min="13315" max="13315" width="6.875" style="6" customWidth="1"/>
    <col min="13316" max="13317" width="9.375" style="6" customWidth="1"/>
    <col min="13318" max="13318" width="7.25" style="6" customWidth="1"/>
    <col min="13319" max="13319" width="64.5" style="6" customWidth="1"/>
    <col min="13320" max="13320" width="9" style="6"/>
    <col min="13321" max="13321" width="53.75" style="6" customWidth="1"/>
    <col min="13322" max="13566" width="9" style="6"/>
    <col min="13567" max="13567" width="5.625" style="6" customWidth="1"/>
    <col min="13568" max="13568" width="9.5" style="6" customWidth="1"/>
    <col min="13569" max="13569" width="40.5" style="6" customWidth="1"/>
    <col min="13570" max="13570" width="6.5" style="6" customWidth="1"/>
    <col min="13571" max="13571" width="6.875" style="6" customWidth="1"/>
    <col min="13572" max="13573" width="9.375" style="6" customWidth="1"/>
    <col min="13574" max="13574" width="7.25" style="6" customWidth="1"/>
    <col min="13575" max="13575" width="64.5" style="6" customWidth="1"/>
    <col min="13576" max="13576" width="9" style="6"/>
    <col min="13577" max="13577" width="53.75" style="6" customWidth="1"/>
    <col min="13578" max="13822" width="9" style="6"/>
    <col min="13823" max="13823" width="5.625" style="6" customWidth="1"/>
    <col min="13824" max="13824" width="9.5" style="6" customWidth="1"/>
    <col min="13825" max="13825" width="40.5" style="6" customWidth="1"/>
    <col min="13826" max="13826" width="6.5" style="6" customWidth="1"/>
    <col min="13827" max="13827" width="6.875" style="6" customWidth="1"/>
    <col min="13828" max="13829" width="9.375" style="6" customWidth="1"/>
    <col min="13830" max="13830" width="7.25" style="6" customWidth="1"/>
    <col min="13831" max="13831" width="64.5" style="6" customWidth="1"/>
    <col min="13832" max="13832" width="9" style="6"/>
    <col min="13833" max="13833" width="53.75" style="6" customWidth="1"/>
    <col min="13834" max="14078" width="9" style="6"/>
    <col min="14079" max="14079" width="5.625" style="6" customWidth="1"/>
    <col min="14080" max="14080" width="9.5" style="6" customWidth="1"/>
    <col min="14081" max="14081" width="40.5" style="6" customWidth="1"/>
    <col min="14082" max="14082" width="6.5" style="6" customWidth="1"/>
    <col min="14083" max="14083" width="6.875" style="6" customWidth="1"/>
    <col min="14084" max="14085" width="9.375" style="6" customWidth="1"/>
    <col min="14086" max="14086" width="7.25" style="6" customWidth="1"/>
    <col min="14087" max="14087" width="64.5" style="6" customWidth="1"/>
    <col min="14088" max="14088" width="9" style="6"/>
    <col min="14089" max="14089" width="53.75" style="6" customWidth="1"/>
    <col min="14090" max="14334" width="9" style="6"/>
    <col min="14335" max="14335" width="5.625" style="6" customWidth="1"/>
    <col min="14336" max="14336" width="9.5" style="6" customWidth="1"/>
    <col min="14337" max="14337" width="40.5" style="6" customWidth="1"/>
    <col min="14338" max="14338" width="6.5" style="6" customWidth="1"/>
    <col min="14339" max="14339" width="6.875" style="6" customWidth="1"/>
    <col min="14340" max="14341" width="9.375" style="6" customWidth="1"/>
    <col min="14342" max="14342" width="7.25" style="6" customWidth="1"/>
    <col min="14343" max="14343" width="64.5" style="6" customWidth="1"/>
    <col min="14344" max="14344" width="9" style="6"/>
    <col min="14345" max="14345" width="53.75" style="6" customWidth="1"/>
    <col min="14346" max="14590" width="9" style="6"/>
    <col min="14591" max="14591" width="5.625" style="6" customWidth="1"/>
    <col min="14592" max="14592" width="9.5" style="6" customWidth="1"/>
    <col min="14593" max="14593" width="40.5" style="6" customWidth="1"/>
    <col min="14594" max="14594" width="6.5" style="6" customWidth="1"/>
    <col min="14595" max="14595" width="6.875" style="6" customWidth="1"/>
    <col min="14596" max="14597" width="9.375" style="6" customWidth="1"/>
    <col min="14598" max="14598" width="7.25" style="6" customWidth="1"/>
    <col min="14599" max="14599" width="64.5" style="6" customWidth="1"/>
    <col min="14600" max="14600" width="9" style="6"/>
    <col min="14601" max="14601" width="53.75" style="6" customWidth="1"/>
    <col min="14602" max="14846" width="9" style="6"/>
    <col min="14847" max="14847" width="5.625" style="6" customWidth="1"/>
    <col min="14848" max="14848" width="9.5" style="6" customWidth="1"/>
    <col min="14849" max="14849" width="40.5" style="6" customWidth="1"/>
    <col min="14850" max="14850" width="6.5" style="6" customWidth="1"/>
    <col min="14851" max="14851" width="6.875" style="6" customWidth="1"/>
    <col min="14852" max="14853" width="9.375" style="6" customWidth="1"/>
    <col min="14854" max="14854" width="7.25" style="6" customWidth="1"/>
    <col min="14855" max="14855" width="64.5" style="6" customWidth="1"/>
    <col min="14856" max="14856" width="9" style="6"/>
    <col min="14857" max="14857" width="53.75" style="6" customWidth="1"/>
    <col min="14858" max="15102" width="9" style="6"/>
    <col min="15103" max="15103" width="5.625" style="6" customWidth="1"/>
    <col min="15104" max="15104" width="9.5" style="6" customWidth="1"/>
    <col min="15105" max="15105" width="40.5" style="6" customWidth="1"/>
    <col min="15106" max="15106" width="6.5" style="6" customWidth="1"/>
    <col min="15107" max="15107" width="6.875" style="6" customWidth="1"/>
    <col min="15108" max="15109" width="9.375" style="6" customWidth="1"/>
    <col min="15110" max="15110" width="7.25" style="6" customWidth="1"/>
    <col min="15111" max="15111" width="64.5" style="6" customWidth="1"/>
    <col min="15112" max="15112" width="9" style="6"/>
    <col min="15113" max="15113" width="53.75" style="6" customWidth="1"/>
    <col min="15114" max="15358" width="9" style="6"/>
    <col min="15359" max="15359" width="5.625" style="6" customWidth="1"/>
    <col min="15360" max="15360" width="9.5" style="6" customWidth="1"/>
    <col min="15361" max="15361" width="40.5" style="6" customWidth="1"/>
    <col min="15362" max="15362" width="6.5" style="6" customWidth="1"/>
    <col min="15363" max="15363" width="6.875" style="6" customWidth="1"/>
    <col min="15364" max="15365" width="9.375" style="6" customWidth="1"/>
    <col min="15366" max="15366" width="7.25" style="6" customWidth="1"/>
    <col min="15367" max="15367" width="64.5" style="6" customWidth="1"/>
    <col min="15368" max="15368" width="9" style="6"/>
    <col min="15369" max="15369" width="53.75" style="6" customWidth="1"/>
    <col min="15370" max="15614" width="9" style="6"/>
    <col min="15615" max="15615" width="5.625" style="6" customWidth="1"/>
    <col min="15616" max="15616" width="9.5" style="6" customWidth="1"/>
    <col min="15617" max="15617" width="40.5" style="6" customWidth="1"/>
    <col min="15618" max="15618" width="6.5" style="6" customWidth="1"/>
    <col min="15619" max="15619" width="6.875" style="6" customWidth="1"/>
    <col min="15620" max="15621" width="9.375" style="6" customWidth="1"/>
    <col min="15622" max="15622" width="7.25" style="6" customWidth="1"/>
    <col min="15623" max="15623" width="64.5" style="6" customWidth="1"/>
    <col min="15624" max="15624" width="9" style="6"/>
    <col min="15625" max="15625" width="53.75" style="6" customWidth="1"/>
    <col min="15626" max="15870" width="9" style="6"/>
    <col min="15871" max="15871" width="5.625" style="6" customWidth="1"/>
    <col min="15872" max="15872" width="9.5" style="6" customWidth="1"/>
    <col min="15873" max="15873" width="40.5" style="6" customWidth="1"/>
    <col min="15874" max="15874" width="6.5" style="6" customWidth="1"/>
    <col min="15875" max="15875" width="6.875" style="6" customWidth="1"/>
    <col min="15876" max="15877" width="9.375" style="6" customWidth="1"/>
    <col min="15878" max="15878" width="7.25" style="6" customWidth="1"/>
    <col min="15879" max="15879" width="64.5" style="6" customWidth="1"/>
    <col min="15880" max="15880" width="9" style="6"/>
    <col min="15881" max="15881" width="53.75" style="6" customWidth="1"/>
    <col min="15882" max="16126" width="9" style="6"/>
    <col min="16127" max="16127" width="5.625" style="6" customWidth="1"/>
    <col min="16128" max="16128" width="9.5" style="6" customWidth="1"/>
    <col min="16129" max="16129" width="40.5" style="6" customWidth="1"/>
    <col min="16130" max="16130" width="6.5" style="6" customWidth="1"/>
    <col min="16131" max="16131" width="6.875" style="6" customWidth="1"/>
    <col min="16132" max="16133" width="9.375" style="6" customWidth="1"/>
    <col min="16134" max="16134" width="7.25" style="6" customWidth="1"/>
    <col min="16135" max="16135" width="64.5" style="6" customWidth="1"/>
    <col min="16136" max="16136" width="9" style="6"/>
    <col min="16137" max="16137" width="53.75" style="6" customWidth="1"/>
    <col min="16138" max="16384" width="9" style="6"/>
  </cols>
  <sheetData>
    <row r="1" spans="1:7" s="13" customFormat="1" ht="15.75">
      <c r="A1" s="511" t="s">
        <v>1298</v>
      </c>
      <c r="B1" s="511"/>
      <c r="C1" s="511"/>
      <c r="D1" s="511"/>
      <c r="E1" s="511"/>
      <c r="F1" s="107"/>
    </row>
    <row r="2" spans="1:7" s="50" customFormat="1" ht="15.75" customHeight="1">
      <c r="A2" s="512" t="s">
        <v>1371</v>
      </c>
      <c r="B2" s="512"/>
      <c r="C2" s="512"/>
      <c r="D2" s="512"/>
      <c r="E2" s="512"/>
      <c r="F2" s="176"/>
    </row>
    <row r="3" spans="1:7" ht="16.5" customHeight="1">
      <c r="A3" s="129"/>
      <c r="B3" s="129"/>
      <c r="C3" s="129"/>
      <c r="D3" s="129"/>
      <c r="E3" s="129"/>
      <c r="F3" s="129"/>
      <c r="G3" s="129"/>
    </row>
    <row r="4" spans="1:7" ht="15" customHeight="1">
      <c r="A4" s="130" t="s">
        <v>12</v>
      </c>
      <c r="B4" s="130" t="s">
        <v>13</v>
      </c>
      <c r="C4" s="130" t="s">
        <v>14</v>
      </c>
      <c r="D4" s="65" t="s">
        <v>15</v>
      </c>
      <c r="E4" s="65" t="s">
        <v>0</v>
      </c>
      <c r="F4" s="65" t="s">
        <v>1232</v>
      </c>
      <c r="G4" s="65" t="s">
        <v>1233</v>
      </c>
    </row>
    <row r="5" spans="1:7">
      <c r="A5" s="130">
        <v>1</v>
      </c>
      <c r="B5" s="130">
        <v>2</v>
      </c>
      <c r="C5" s="130">
        <v>3</v>
      </c>
      <c r="D5" s="130">
        <v>4</v>
      </c>
      <c r="E5" s="130">
        <v>5</v>
      </c>
      <c r="F5" s="130">
        <v>6</v>
      </c>
      <c r="G5" s="130">
        <v>7</v>
      </c>
    </row>
    <row r="6" spans="1:7">
      <c r="A6" s="194" t="s">
        <v>314</v>
      </c>
      <c r="B6" s="194"/>
      <c r="C6" s="173" t="s">
        <v>342</v>
      </c>
      <c r="D6" s="178"/>
      <c r="E6" s="195"/>
      <c r="F6" s="178"/>
      <c r="G6" s="195"/>
    </row>
    <row r="7" spans="1:7">
      <c r="A7" s="136">
        <v>1</v>
      </c>
      <c r="B7" s="136"/>
      <c r="C7" s="138" t="s">
        <v>276</v>
      </c>
      <c r="D7" s="134"/>
      <c r="E7" s="180"/>
      <c r="F7" s="134"/>
      <c r="G7" s="180"/>
    </row>
    <row r="8" spans="1:7" ht="30">
      <c r="A8" s="139" t="s">
        <v>124</v>
      </c>
      <c r="B8" s="132" t="s">
        <v>472</v>
      </c>
      <c r="C8" s="181" t="s">
        <v>343</v>
      </c>
      <c r="D8" s="182" t="s">
        <v>26</v>
      </c>
      <c r="E8" s="142"/>
      <c r="F8" s="182"/>
      <c r="G8" s="69">
        <f t="shared" ref="G8:G10" si="0">ROUND(E8*F8,2)</f>
        <v>0</v>
      </c>
    </row>
    <row r="9" spans="1:7" ht="45">
      <c r="A9" s="139" t="s">
        <v>128</v>
      </c>
      <c r="B9" s="132" t="s">
        <v>472</v>
      </c>
      <c r="C9" s="181" t="s">
        <v>344</v>
      </c>
      <c r="D9" s="182" t="s">
        <v>26</v>
      </c>
      <c r="E9" s="142"/>
      <c r="F9" s="182"/>
      <c r="G9" s="69">
        <f t="shared" si="0"/>
        <v>0</v>
      </c>
    </row>
    <row r="10" spans="1:7" ht="60">
      <c r="A10" s="139" t="s">
        <v>321</v>
      </c>
      <c r="B10" s="132" t="s">
        <v>472</v>
      </c>
      <c r="C10" s="143" t="s">
        <v>346</v>
      </c>
      <c r="D10" s="182" t="s">
        <v>26</v>
      </c>
      <c r="E10" s="142"/>
      <c r="F10" s="182"/>
      <c r="G10" s="69">
        <f t="shared" si="0"/>
        <v>0</v>
      </c>
    </row>
    <row r="11" spans="1:7">
      <c r="A11" s="144" t="s">
        <v>316</v>
      </c>
      <c r="B11" s="144"/>
      <c r="C11" s="138" t="s">
        <v>6</v>
      </c>
      <c r="D11" s="170"/>
      <c r="E11" s="187"/>
      <c r="F11" s="170"/>
      <c r="G11" s="187"/>
    </row>
    <row r="12" spans="1:7" ht="45">
      <c r="A12" s="131" t="s">
        <v>323</v>
      </c>
      <c r="B12" s="132" t="s">
        <v>633</v>
      </c>
      <c r="C12" s="181" t="s">
        <v>637</v>
      </c>
      <c r="D12" s="182" t="s">
        <v>1231</v>
      </c>
      <c r="E12" s="142"/>
      <c r="F12" s="182"/>
      <c r="G12" s="69">
        <f t="shared" ref="G12:G14" si="1">ROUND(E12*F12,2)</f>
        <v>0</v>
      </c>
    </row>
    <row r="13" spans="1:7" ht="30">
      <c r="A13" s="131" t="s">
        <v>324</v>
      </c>
      <c r="B13" s="132" t="s">
        <v>638</v>
      </c>
      <c r="C13" s="181" t="s">
        <v>347</v>
      </c>
      <c r="D13" s="182" t="s">
        <v>1231</v>
      </c>
      <c r="E13" s="142"/>
      <c r="F13" s="182"/>
      <c r="G13" s="69">
        <f t="shared" si="1"/>
        <v>0</v>
      </c>
    </row>
    <row r="14" spans="1:7" ht="30">
      <c r="A14" s="131" t="s">
        <v>326</v>
      </c>
      <c r="B14" s="132" t="s">
        <v>633</v>
      </c>
      <c r="C14" s="181" t="s">
        <v>348</v>
      </c>
      <c r="D14" s="182" t="s">
        <v>1231</v>
      </c>
      <c r="E14" s="142"/>
      <c r="F14" s="182"/>
      <c r="G14" s="69">
        <f t="shared" si="1"/>
        <v>0</v>
      </c>
    </row>
    <row r="15" spans="1:7">
      <c r="A15" s="144">
        <v>3</v>
      </c>
      <c r="B15" s="144"/>
      <c r="C15" s="192" t="s">
        <v>328</v>
      </c>
      <c r="D15" s="182"/>
      <c r="E15" s="184"/>
      <c r="F15" s="182"/>
      <c r="G15" s="184"/>
    </row>
    <row r="16" spans="1:7" ht="30">
      <c r="A16" s="139" t="s">
        <v>329</v>
      </c>
      <c r="B16" s="132" t="s">
        <v>634</v>
      </c>
      <c r="C16" s="181" t="s">
        <v>349</v>
      </c>
      <c r="D16" s="182" t="s">
        <v>1230</v>
      </c>
      <c r="E16" s="142"/>
      <c r="F16" s="182"/>
      <c r="G16" s="69">
        <f t="shared" ref="G16" si="2">ROUND(E16*F16,2)</f>
        <v>0</v>
      </c>
    </row>
    <row r="17" spans="1:8">
      <c r="A17" s="144" t="s">
        <v>331</v>
      </c>
      <c r="B17" s="144"/>
      <c r="C17" s="192" t="s">
        <v>332</v>
      </c>
      <c r="D17" s="182"/>
      <c r="E17" s="184"/>
      <c r="F17" s="182"/>
      <c r="G17" s="184"/>
    </row>
    <row r="18" spans="1:8" ht="30">
      <c r="A18" s="131" t="s">
        <v>333</v>
      </c>
      <c r="B18" s="132" t="s">
        <v>472</v>
      </c>
      <c r="C18" s="140" t="s">
        <v>350</v>
      </c>
      <c r="D18" s="182" t="s">
        <v>11</v>
      </c>
      <c r="E18" s="142"/>
      <c r="F18" s="182"/>
      <c r="G18" s="69">
        <f t="shared" ref="G18:G20" si="3">ROUND(E18*F18,2)</f>
        <v>0</v>
      </c>
    </row>
    <row r="19" spans="1:8" ht="30">
      <c r="A19" s="131" t="s">
        <v>335</v>
      </c>
      <c r="B19" s="132" t="s">
        <v>472</v>
      </c>
      <c r="C19" s="140" t="s">
        <v>351</v>
      </c>
      <c r="D19" s="141" t="s">
        <v>26</v>
      </c>
      <c r="E19" s="142"/>
      <c r="F19" s="141"/>
      <c r="G19" s="69">
        <f t="shared" si="3"/>
        <v>0</v>
      </c>
    </row>
    <row r="20" spans="1:8" ht="30">
      <c r="A20" s="131" t="s">
        <v>337</v>
      </c>
      <c r="B20" s="132" t="s">
        <v>472</v>
      </c>
      <c r="C20" s="140" t="s">
        <v>352</v>
      </c>
      <c r="D20" s="185" t="s">
        <v>3</v>
      </c>
      <c r="E20" s="142"/>
      <c r="F20" s="185"/>
      <c r="G20" s="69">
        <f t="shared" si="3"/>
        <v>0</v>
      </c>
    </row>
    <row r="21" spans="1:8">
      <c r="A21" s="78"/>
      <c r="B21" s="78"/>
      <c r="C21" s="87" t="s">
        <v>1291</v>
      </c>
      <c r="D21" s="78"/>
      <c r="E21" s="79"/>
      <c r="F21" s="78"/>
      <c r="G21" s="81">
        <f>SUM(G8:G20)</f>
        <v>0</v>
      </c>
    </row>
    <row r="22" spans="1:8">
      <c r="A22" s="194" t="s">
        <v>318</v>
      </c>
      <c r="B22" s="194"/>
      <c r="C22" s="196" t="s">
        <v>353</v>
      </c>
      <c r="D22" s="197"/>
      <c r="E22" s="198"/>
      <c r="F22" s="197"/>
      <c r="G22" s="198"/>
    </row>
    <row r="23" spans="1:8">
      <c r="A23" s="136">
        <v>1</v>
      </c>
      <c r="B23" s="136"/>
      <c r="C23" s="192" t="s">
        <v>354</v>
      </c>
      <c r="D23" s="186"/>
      <c r="E23" s="187"/>
      <c r="F23" s="186"/>
      <c r="G23" s="187"/>
    </row>
    <row r="24" spans="1:8" ht="45">
      <c r="A24" s="182" t="s">
        <v>124</v>
      </c>
      <c r="B24" s="132" t="s">
        <v>634</v>
      </c>
      <c r="C24" s="181" t="s">
        <v>1293</v>
      </c>
      <c r="D24" s="182" t="s">
        <v>1231</v>
      </c>
      <c r="E24" s="142">
        <f>'[5]ROBOTY ZIEMNE STUDNIE'!D7</f>
        <v>86.25</v>
      </c>
      <c r="F24" s="182"/>
      <c r="G24" s="69">
        <f t="shared" ref="G24:G33" si="4">ROUND(E24*F24,2)</f>
        <v>0</v>
      </c>
    </row>
    <row r="25" spans="1:8" ht="30">
      <c r="A25" s="182" t="s">
        <v>128</v>
      </c>
      <c r="B25" s="132" t="s">
        <v>638</v>
      </c>
      <c r="C25" s="181" t="s">
        <v>355</v>
      </c>
      <c r="D25" s="182" t="s">
        <v>1231</v>
      </c>
      <c r="E25" s="142">
        <f>'[5]ROBOTY ZIEMNE STUDNIE'!D13</f>
        <v>64.988219999999998</v>
      </c>
      <c r="F25" s="182"/>
      <c r="G25" s="69">
        <f t="shared" si="4"/>
        <v>0</v>
      </c>
      <c r="H25" s="11"/>
    </row>
    <row r="26" spans="1:8" ht="30">
      <c r="A26" s="182" t="s">
        <v>321</v>
      </c>
      <c r="B26" s="132" t="s">
        <v>633</v>
      </c>
      <c r="C26" s="181" t="s">
        <v>356</v>
      </c>
      <c r="D26" s="182" t="s">
        <v>1230</v>
      </c>
      <c r="E26" s="142">
        <f>'[5]ROBOTY ZIEMNE STUDNIE'!D9</f>
        <v>138</v>
      </c>
      <c r="F26" s="182"/>
      <c r="G26" s="69">
        <f t="shared" si="4"/>
        <v>0</v>
      </c>
      <c r="H26" s="11"/>
    </row>
    <row r="27" spans="1:8">
      <c r="A27" s="136">
        <v>2</v>
      </c>
      <c r="B27" s="136"/>
      <c r="C27" s="193" t="s">
        <v>332</v>
      </c>
      <c r="D27" s="188"/>
      <c r="E27" s="184"/>
      <c r="F27" s="188"/>
      <c r="G27" s="69"/>
      <c r="H27" s="11"/>
    </row>
    <row r="28" spans="1:8" ht="120">
      <c r="A28" s="182" t="s">
        <v>323</v>
      </c>
      <c r="B28" s="132" t="s">
        <v>472</v>
      </c>
      <c r="C28" s="140" t="s">
        <v>507</v>
      </c>
      <c r="D28" s="188" t="s">
        <v>26</v>
      </c>
      <c r="E28" s="142">
        <f>[5]STUDNIE!D7</f>
        <v>6</v>
      </c>
      <c r="F28" s="188"/>
      <c r="G28" s="69">
        <f t="shared" si="4"/>
        <v>0</v>
      </c>
      <c r="H28" s="11"/>
    </row>
    <row r="29" spans="1:8" ht="30">
      <c r="A29" s="182" t="s">
        <v>324</v>
      </c>
      <c r="B29" s="132" t="s">
        <v>472</v>
      </c>
      <c r="C29" s="181" t="s">
        <v>357</v>
      </c>
      <c r="D29" s="182" t="s">
        <v>26</v>
      </c>
      <c r="E29" s="142">
        <v>1</v>
      </c>
      <c r="F29" s="182"/>
      <c r="G29" s="69">
        <f t="shared" si="4"/>
        <v>0</v>
      </c>
    </row>
    <row r="30" spans="1:8">
      <c r="A30" s="182" t="s">
        <v>326</v>
      </c>
      <c r="B30" s="132" t="s">
        <v>472</v>
      </c>
      <c r="C30" s="181" t="s">
        <v>358</v>
      </c>
      <c r="D30" s="182" t="s">
        <v>26</v>
      </c>
      <c r="E30" s="142">
        <v>1</v>
      </c>
      <c r="F30" s="182"/>
      <c r="G30" s="69">
        <f t="shared" si="4"/>
        <v>0</v>
      </c>
    </row>
    <row r="31" spans="1:8">
      <c r="A31" s="136">
        <v>3</v>
      </c>
      <c r="B31" s="182"/>
      <c r="C31" s="193" t="s">
        <v>359</v>
      </c>
      <c r="D31" s="136"/>
      <c r="E31" s="189"/>
      <c r="F31" s="136"/>
      <c r="G31" s="69"/>
    </row>
    <row r="32" spans="1:8" ht="30">
      <c r="A32" s="139" t="s">
        <v>329</v>
      </c>
      <c r="B32" s="132" t="s">
        <v>472</v>
      </c>
      <c r="C32" s="146" t="s">
        <v>360</v>
      </c>
      <c r="D32" s="134" t="s">
        <v>135</v>
      </c>
      <c r="E32" s="137">
        <v>6</v>
      </c>
      <c r="F32" s="134"/>
      <c r="G32" s="69">
        <f t="shared" si="4"/>
        <v>0</v>
      </c>
    </row>
    <row r="33" spans="1:7" ht="30">
      <c r="A33" s="139" t="s">
        <v>361</v>
      </c>
      <c r="B33" s="132" t="s">
        <v>472</v>
      </c>
      <c r="C33" s="181" t="s">
        <v>362</v>
      </c>
      <c r="D33" s="182" t="s">
        <v>135</v>
      </c>
      <c r="E33" s="190">
        <v>12</v>
      </c>
      <c r="F33" s="182"/>
      <c r="G33" s="69">
        <f t="shared" si="4"/>
        <v>0</v>
      </c>
    </row>
    <row r="34" spans="1:7">
      <c r="A34" s="78"/>
      <c r="B34" s="78"/>
      <c r="C34" s="87" t="s">
        <v>1292</v>
      </c>
      <c r="D34" s="78"/>
      <c r="E34" s="79"/>
      <c r="F34" s="78"/>
      <c r="G34" s="81">
        <f>SUM(G23:G33)</f>
        <v>0</v>
      </c>
    </row>
    <row r="35" spans="1:7">
      <c r="A35" s="90"/>
      <c r="B35" s="91"/>
      <c r="C35" s="92" t="s">
        <v>1274</v>
      </c>
      <c r="D35" s="90"/>
      <c r="E35" s="93"/>
      <c r="F35" s="90"/>
      <c r="G35" s="94">
        <f>G34+G21</f>
        <v>0</v>
      </c>
    </row>
  </sheetData>
  <sheetProtection selectLockedCells="1" selectUnlockedCells="1"/>
  <mergeCells count="2">
    <mergeCell ref="A2:E2"/>
    <mergeCell ref="A1:E1"/>
  </mergeCells>
  <pageMargins left="0.9055118110236221" right="0.70866141732283472" top="0.74803149606299213" bottom="0.74803149606299213" header="0.31496062992125984" footer="0.31496062992125984"/>
  <pageSetup paperSize="9" scale="68" firstPageNumber="3" fitToHeight="0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G41"/>
  <sheetViews>
    <sheetView view="pageBreakPreview" zoomScaleNormal="100" zoomScaleSheetLayoutView="100" workbookViewId="0">
      <selection activeCell="A5" sqref="A5:G41"/>
    </sheetView>
  </sheetViews>
  <sheetFormatPr defaultRowHeight="15"/>
  <cols>
    <col min="1" max="1" width="5.625" style="148" customWidth="1"/>
    <col min="2" max="2" width="9.75" style="148" customWidth="1"/>
    <col min="3" max="3" width="60.625" style="149" customWidth="1"/>
    <col min="4" max="4" width="9.625" style="150" customWidth="1"/>
    <col min="5" max="5" width="9.625" style="191" customWidth="1"/>
    <col min="6" max="6" width="9.625" style="150" customWidth="1"/>
    <col min="7" max="7" width="9.625" style="191" customWidth="1"/>
    <col min="8" max="254" width="9" style="6"/>
    <col min="255" max="255" width="5.625" style="6" customWidth="1"/>
    <col min="256" max="256" width="9.75" style="6" customWidth="1"/>
    <col min="257" max="257" width="40.5" style="6" customWidth="1"/>
    <col min="258" max="258" width="6.5" style="6" customWidth="1"/>
    <col min="259" max="259" width="6.875" style="6" customWidth="1"/>
    <col min="260" max="260" width="9" style="6"/>
    <col min="261" max="261" width="9.625" style="6" customWidth="1"/>
    <col min="262" max="510" width="9" style="6"/>
    <col min="511" max="511" width="5.625" style="6" customWidth="1"/>
    <col min="512" max="512" width="9.75" style="6" customWidth="1"/>
    <col min="513" max="513" width="40.5" style="6" customWidth="1"/>
    <col min="514" max="514" width="6.5" style="6" customWidth="1"/>
    <col min="515" max="515" width="6.875" style="6" customWidth="1"/>
    <col min="516" max="516" width="9" style="6"/>
    <col min="517" max="517" width="9.625" style="6" customWidth="1"/>
    <col min="518" max="766" width="9" style="6"/>
    <col min="767" max="767" width="5.625" style="6" customWidth="1"/>
    <col min="768" max="768" width="9.75" style="6" customWidth="1"/>
    <col min="769" max="769" width="40.5" style="6" customWidth="1"/>
    <col min="770" max="770" width="6.5" style="6" customWidth="1"/>
    <col min="771" max="771" width="6.875" style="6" customWidth="1"/>
    <col min="772" max="772" width="9" style="6"/>
    <col min="773" max="773" width="9.625" style="6" customWidth="1"/>
    <col min="774" max="1022" width="9" style="6"/>
    <col min="1023" max="1023" width="5.625" style="6" customWidth="1"/>
    <col min="1024" max="1024" width="9.75" style="6" customWidth="1"/>
    <col min="1025" max="1025" width="40.5" style="6" customWidth="1"/>
    <col min="1026" max="1026" width="6.5" style="6" customWidth="1"/>
    <col min="1027" max="1027" width="6.875" style="6" customWidth="1"/>
    <col min="1028" max="1028" width="9" style="6"/>
    <col min="1029" max="1029" width="9.625" style="6" customWidth="1"/>
    <col min="1030" max="1278" width="9" style="6"/>
    <col min="1279" max="1279" width="5.625" style="6" customWidth="1"/>
    <col min="1280" max="1280" width="9.75" style="6" customWidth="1"/>
    <col min="1281" max="1281" width="40.5" style="6" customWidth="1"/>
    <col min="1282" max="1282" width="6.5" style="6" customWidth="1"/>
    <col min="1283" max="1283" width="6.875" style="6" customWidth="1"/>
    <col min="1284" max="1284" width="9" style="6"/>
    <col min="1285" max="1285" width="9.625" style="6" customWidth="1"/>
    <col min="1286" max="1534" width="9" style="6"/>
    <col min="1535" max="1535" width="5.625" style="6" customWidth="1"/>
    <col min="1536" max="1536" width="9.75" style="6" customWidth="1"/>
    <col min="1537" max="1537" width="40.5" style="6" customWidth="1"/>
    <col min="1538" max="1538" width="6.5" style="6" customWidth="1"/>
    <col min="1539" max="1539" width="6.875" style="6" customWidth="1"/>
    <col min="1540" max="1540" width="9" style="6"/>
    <col min="1541" max="1541" width="9.625" style="6" customWidth="1"/>
    <col min="1542" max="1790" width="9" style="6"/>
    <col min="1791" max="1791" width="5.625" style="6" customWidth="1"/>
    <col min="1792" max="1792" width="9.75" style="6" customWidth="1"/>
    <col min="1793" max="1793" width="40.5" style="6" customWidth="1"/>
    <col min="1794" max="1794" width="6.5" style="6" customWidth="1"/>
    <col min="1795" max="1795" width="6.875" style="6" customWidth="1"/>
    <col min="1796" max="1796" width="9" style="6"/>
    <col min="1797" max="1797" width="9.625" style="6" customWidth="1"/>
    <col min="1798" max="2046" width="9" style="6"/>
    <col min="2047" max="2047" width="5.625" style="6" customWidth="1"/>
    <col min="2048" max="2048" width="9.75" style="6" customWidth="1"/>
    <col min="2049" max="2049" width="40.5" style="6" customWidth="1"/>
    <col min="2050" max="2050" width="6.5" style="6" customWidth="1"/>
    <col min="2051" max="2051" width="6.875" style="6" customWidth="1"/>
    <col min="2052" max="2052" width="9" style="6"/>
    <col min="2053" max="2053" width="9.625" style="6" customWidth="1"/>
    <col min="2054" max="2302" width="9" style="6"/>
    <col min="2303" max="2303" width="5.625" style="6" customWidth="1"/>
    <col min="2304" max="2304" width="9.75" style="6" customWidth="1"/>
    <col min="2305" max="2305" width="40.5" style="6" customWidth="1"/>
    <col min="2306" max="2306" width="6.5" style="6" customWidth="1"/>
    <col min="2307" max="2307" width="6.875" style="6" customWidth="1"/>
    <col min="2308" max="2308" width="9" style="6"/>
    <col min="2309" max="2309" width="9.625" style="6" customWidth="1"/>
    <col min="2310" max="2558" width="9" style="6"/>
    <col min="2559" max="2559" width="5.625" style="6" customWidth="1"/>
    <col min="2560" max="2560" width="9.75" style="6" customWidth="1"/>
    <col min="2561" max="2561" width="40.5" style="6" customWidth="1"/>
    <col min="2562" max="2562" width="6.5" style="6" customWidth="1"/>
    <col min="2563" max="2563" width="6.875" style="6" customWidth="1"/>
    <col min="2564" max="2564" width="9" style="6"/>
    <col min="2565" max="2565" width="9.625" style="6" customWidth="1"/>
    <col min="2566" max="2814" width="9" style="6"/>
    <col min="2815" max="2815" width="5.625" style="6" customWidth="1"/>
    <col min="2816" max="2816" width="9.75" style="6" customWidth="1"/>
    <col min="2817" max="2817" width="40.5" style="6" customWidth="1"/>
    <col min="2818" max="2818" width="6.5" style="6" customWidth="1"/>
    <col min="2819" max="2819" width="6.875" style="6" customWidth="1"/>
    <col min="2820" max="2820" width="9" style="6"/>
    <col min="2821" max="2821" width="9.625" style="6" customWidth="1"/>
    <col min="2822" max="3070" width="9" style="6"/>
    <col min="3071" max="3071" width="5.625" style="6" customWidth="1"/>
    <col min="3072" max="3072" width="9.75" style="6" customWidth="1"/>
    <col min="3073" max="3073" width="40.5" style="6" customWidth="1"/>
    <col min="3074" max="3074" width="6.5" style="6" customWidth="1"/>
    <col min="3075" max="3075" width="6.875" style="6" customWidth="1"/>
    <col min="3076" max="3076" width="9" style="6"/>
    <col min="3077" max="3077" width="9.625" style="6" customWidth="1"/>
    <col min="3078" max="3326" width="9" style="6"/>
    <col min="3327" max="3327" width="5.625" style="6" customWidth="1"/>
    <col min="3328" max="3328" width="9.75" style="6" customWidth="1"/>
    <col min="3329" max="3329" width="40.5" style="6" customWidth="1"/>
    <col min="3330" max="3330" width="6.5" style="6" customWidth="1"/>
    <col min="3331" max="3331" width="6.875" style="6" customWidth="1"/>
    <col min="3332" max="3332" width="9" style="6"/>
    <col min="3333" max="3333" width="9.625" style="6" customWidth="1"/>
    <col min="3334" max="3582" width="9" style="6"/>
    <col min="3583" max="3583" width="5.625" style="6" customWidth="1"/>
    <col min="3584" max="3584" width="9.75" style="6" customWidth="1"/>
    <col min="3585" max="3585" width="40.5" style="6" customWidth="1"/>
    <col min="3586" max="3586" width="6.5" style="6" customWidth="1"/>
    <col min="3587" max="3587" width="6.875" style="6" customWidth="1"/>
    <col min="3588" max="3588" width="9" style="6"/>
    <col min="3589" max="3589" width="9.625" style="6" customWidth="1"/>
    <col min="3590" max="3838" width="9" style="6"/>
    <col min="3839" max="3839" width="5.625" style="6" customWidth="1"/>
    <col min="3840" max="3840" width="9.75" style="6" customWidth="1"/>
    <col min="3841" max="3841" width="40.5" style="6" customWidth="1"/>
    <col min="3842" max="3842" width="6.5" style="6" customWidth="1"/>
    <col min="3843" max="3843" width="6.875" style="6" customWidth="1"/>
    <col min="3844" max="3844" width="9" style="6"/>
    <col min="3845" max="3845" width="9.625" style="6" customWidth="1"/>
    <col min="3846" max="4094" width="9" style="6"/>
    <col min="4095" max="4095" width="5.625" style="6" customWidth="1"/>
    <col min="4096" max="4096" width="9.75" style="6" customWidth="1"/>
    <col min="4097" max="4097" width="40.5" style="6" customWidth="1"/>
    <col min="4098" max="4098" width="6.5" style="6" customWidth="1"/>
    <col min="4099" max="4099" width="6.875" style="6" customWidth="1"/>
    <col min="4100" max="4100" width="9" style="6"/>
    <col min="4101" max="4101" width="9.625" style="6" customWidth="1"/>
    <col min="4102" max="4350" width="9" style="6"/>
    <col min="4351" max="4351" width="5.625" style="6" customWidth="1"/>
    <col min="4352" max="4352" width="9.75" style="6" customWidth="1"/>
    <col min="4353" max="4353" width="40.5" style="6" customWidth="1"/>
    <col min="4354" max="4354" width="6.5" style="6" customWidth="1"/>
    <col min="4355" max="4355" width="6.875" style="6" customWidth="1"/>
    <col min="4356" max="4356" width="9" style="6"/>
    <col min="4357" max="4357" width="9.625" style="6" customWidth="1"/>
    <col min="4358" max="4606" width="9" style="6"/>
    <col min="4607" max="4607" width="5.625" style="6" customWidth="1"/>
    <col min="4608" max="4608" width="9.75" style="6" customWidth="1"/>
    <col min="4609" max="4609" width="40.5" style="6" customWidth="1"/>
    <col min="4610" max="4610" width="6.5" style="6" customWidth="1"/>
    <col min="4611" max="4611" width="6.875" style="6" customWidth="1"/>
    <col min="4612" max="4612" width="9" style="6"/>
    <col min="4613" max="4613" width="9.625" style="6" customWidth="1"/>
    <col min="4614" max="4862" width="9" style="6"/>
    <col min="4863" max="4863" width="5.625" style="6" customWidth="1"/>
    <col min="4864" max="4864" width="9.75" style="6" customWidth="1"/>
    <col min="4865" max="4865" width="40.5" style="6" customWidth="1"/>
    <col min="4866" max="4866" width="6.5" style="6" customWidth="1"/>
    <col min="4867" max="4867" width="6.875" style="6" customWidth="1"/>
    <col min="4868" max="4868" width="9" style="6"/>
    <col min="4869" max="4869" width="9.625" style="6" customWidth="1"/>
    <col min="4870" max="5118" width="9" style="6"/>
    <col min="5119" max="5119" width="5.625" style="6" customWidth="1"/>
    <col min="5120" max="5120" width="9.75" style="6" customWidth="1"/>
    <col min="5121" max="5121" width="40.5" style="6" customWidth="1"/>
    <col min="5122" max="5122" width="6.5" style="6" customWidth="1"/>
    <col min="5123" max="5123" width="6.875" style="6" customWidth="1"/>
    <col min="5124" max="5124" width="9" style="6"/>
    <col min="5125" max="5125" width="9.625" style="6" customWidth="1"/>
    <col min="5126" max="5374" width="9" style="6"/>
    <col min="5375" max="5375" width="5.625" style="6" customWidth="1"/>
    <col min="5376" max="5376" width="9.75" style="6" customWidth="1"/>
    <col min="5377" max="5377" width="40.5" style="6" customWidth="1"/>
    <col min="5378" max="5378" width="6.5" style="6" customWidth="1"/>
    <col min="5379" max="5379" width="6.875" style="6" customWidth="1"/>
    <col min="5380" max="5380" width="9" style="6"/>
    <col min="5381" max="5381" width="9.625" style="6" customWidth="1"/>
    <col min="5382" max="5630" width="9" style="6"/>
    <col min="5631" max="5631" width="5.625" style="6" customWidth="1"/>
    <col min="5632" max="5632" width="9.75" style="6" customWidth="1"/>
    <col min="5633" max="5633" width="40.5" style="6" customWidth="1"/>
    <col min="5634" max="5634" width="6.5" style="6" customWidth="1"/>
    <col min="5635" max="5635" width="6.875" style="6" customWidth="1"/>
    <col min="5636" max="5636" width="9" style="6"/>
    <col min="5637" max="5637" width="9.625" style="6" customWidth="1"/>
    <col min="5638" max="5886" width="9" style="6"/>
    <col min="5887" max="5887" width="5.625" style="6" customWidth="1"/>
    <col min="5888" max="5888" width="9.75" style="6" customWidth="1"/>
    <col min="5889" max="5889" width="40.5" style="6" customWidth="1"/>
    <col min="5890" max="5890" width="6.5" style="6" customWidth="1"/>
    <col min="5891" max="5891" width="6.875" style="6" customWidth="1"/>
    <col min="5892" max="5892" width="9" style="6"/>
    <col min="5893" max="5893" width="9.625" style="6" customWidth="1"/>
    <col min="5894" max="6142" width="9" style="6"/>
    <col min="6143" max="6143" width="5.625" style="6" customWidth="1"/>
    <col min="6144" max="6144" width="9.75" style="6" customWidth="1"/>
    <col min="6145" max="6145" width="40.5" style="6" customWidth="1"/>
    <col min="6146" max="6146" width="6.5" style="6" customWidth="1"/>
    <col min="6147" max="6147" width="6.875" style="6" customWidth="1"/>
    <col min="6148" max="6148" width="9" style="6"/>
    <col min="6149" max="6149" width="9.625" style="6" customWidth="1"/>
    <col min="6150" max="6398" width="9" style="6"/>
    <col min="6399" max="6399" width="5.625" style="6" customWidth="1"/>
    <col min="6400" max="6400" width="9.75" style="6" customWidth="1"/>
    <col min="6401" max="6401" width="40.5" style="6" customWidth="1"/>
    <col min="6402" max="6402" width="6.5" style="6" customWidth="1"/>
    <col min="6403" max="6403" width="6.875" style="6" customWidth="1"/>
    <col min="6404" max="6404" width="9" style="6"/>
    <col min="6405" max="6405" width="9.625" style="6" customWidth="1"/>
    <col min="6406" max="6654" width="9" style="6"/>
    <col min="6655" max="6655" width="5.625" style="6" customWidth="1"/>
    <col min="6656" max="6656" width="9.75" style="6" customWidth="1"/>
    <col min="6657" max="6657" width="40.5" style="6" customWidth="1"/>
    <col min="6658" max="6658" width="6.5" style="6" customWidth="1"/>
    <col min="6659" max="6659" width="6.875" style="6" customWidth="1"/>
    <col min="6660" max="6660" width="9" style="6"/>
    <col min="6661" max="6661" width="9.625" style="6" customWidth="1"/>
    <col min="6662" max="6910" width="9" style="6"/>
    <col min="6911" max="6911" width="5.625" style="6" customWidth="1"/>
    <col min="6912" max="6912" width="9.75" style="6" customWidth="1"/>
    <col min="6913" max="6913" width="40.5" style="6" customWidth="1"/>
    <col min="6914" max="6914" width="6.5" style="6" customWidth="1"/>
    <col min="6915" max="6915" width="6.875" style="6" customWidth="1"/>
    <col min="6916" max="6916" width="9" style="6"/>
    <col min="6917" max="6917" width="9.625" style="6" customWidth="1"/>
    <col min="6918" max="7166" width="9" style="6"/>
    <col min="7167" max="7167" width="5.625" style="6" customWidth="1"/>
    <col min="7168" max="7168" width="9.75" style="6" customWidth="1"/>
    <col min="7169" max="7169" width="40.5" style="6" customWidth="1"/>
    <col min="7170" max="7170" width="6.5" style="6" customWidth="1"/>
    <col min="7171" max="7171" width="6.875" style="6" customWidth="1"/>
    <col min="7172" max="7172" width="9" style="6"/>
    <col min="7173" max="7173" width="9.625" style="6" customWidth="1"/>
    <col min="7174" max="7422" width="9" style="6"/>
    <col min="7423" max="7423" width="5.625" style="6" customWidth="1"/>
    <col min="7424" max="7424" width="9.75" style="6" customWidth="1"/>
    <col min="7425" max="7425" width="40.5" style="6" customWidth="1"/>
    <col min="7426" max="7426" width="6.5" style="6" customWidth="1"/>
    <col min="7427" max="7427" width="6.875" style="6" customWidth="1"/>
    <col min="7428" max="7428" width="9" style="6"/>
    <col min="7429" max="7429" width="9.625" style="6" customWidth="1"/>
    <col min="7430" max="7678" width="9" style="6"/>
    <col min="7679" max="7679" width="5.625" style="6" customWidth="1"/>
    <col min="7680" max="7680" width="9.75" style="6" customWidth="1"/>
    <col min="7681" max="7681" width="40.5" style="6" customWidth="1"/>
    <col min="7682" max="7682" width="6.5" style="6" customWidth="1"/>
    <col min="7683" max="7683" width="6.875" style="6" customWidth="1"/>
    <col min="7684" max="7684" width="9" style="6"/>
    <col min="7685" max="7685" width="9.625" style="6" customWidth="1"/>
    <col min="7686" max="7934" width="9" style="6"/>
    <col min="7935" max="7935" width="5.625" style="6" customWidth="1"/>
    <col min="7936" max="7936" width="9.75" style="6" customWidth="1"/>
    <col min="7937" max="7937" width="40.5" style="6" customWidth="1"/>
    <col min="7938" max="7938" width="6.5" style="6" customWidth="1"/>
    <col min="7939" max="7939" width="6.875" style="6" customWidth="1"/>
    <col min="7940" max="7940" width="9" style="6"/>
    <col min="7941" max="7941" width="9.625" style="6" customWidth="1"/>
    <col min="7942" max="8190" width="9" style="6"/>
    <col min="8191" max="8191" width="5.625" style="6" customWidth="1"/>
    <col min="8192" max="8192" width="9.75" style="6" customWidth="1"/>
    <col min="8193" max="8193" width="40.5" style="6" customWidth="1"/>
    <col min="8194" max="8194" width="6.5" style="6" customWidth="1"/>
    <col min="8195" max="8195" width="6.875" style="6" customWidth="1"/>
    <col min="8196" max="8196" width="9" style="6"/>
    <col min="8197" max="8197" width="9.625" style="6" customWidth="1"/>
    <col min="8198" max="8446" width="9" style="6"/>
    <col min="8447" max="8447" width="5.625" style="6" customWidth="1"/>
    <col min="8448" max="8448" width="9.75" style="6" customWidth="1"/>
    <col min="8449" max="8449" width="40.5" style="6" customWidth="1"/>
    <col min="8450" max="8450" width="6.5" style="6" customWidth="1"/>
    <col min="8451" max="8451" width="6.875" style="6" customWidth="1"/>
    <col min="8452" max="8452" width="9" style="6"/>
    <col min="8453" max="8453" width="9.625" style="6" customWidth="1"/>
    <col min="8454" max="8702" width="9" style="6"/>
    <col min="8703" max="8703" width="5.625" style="6" customWidth="1"/>
    <col min="8704" max="8704" width="9.75" style="6" customWidth="1"/>
    <col min="8705" max="8705" width="40.5" style="6" customWidth="1"/>
    <col min="8706" max="8706" width="6.5" style="6" customWidth="1"/>
    <col min="8707" max="8707" width="6.875" style="6" customWidth="1"/>
    <col min="8708" max="8708" width="9" style="6"/>
    <col min="8709" max="8709" width="9.625" style="6" customWidth="1"/>
    <col min="8710" max="8958" width="9" style="6"/>
    <col min="8959" max="8959" width="5.625" style="6" customWidth="1"/>
    <col min="8960" max="8960" width="9.75" style="6" customWidth="1"/>
    <col min="8961" max="8961" width="40.5" style="6" customWidth="1"/>
    <col min="8962" max="8962" width="6.5" style="6" customWidth="1"/>
    <col min="8963" max="8963" width="6.875" style="6" customWidth="1"/>
    <col min="8964" max="8964" width="9" style="6"/>
    <col min="8965" max="8965" width="9.625" style="6" customWidth="1"/>
    <col min="8966" max="9214" width="9" style="6"/>
    <col min="9215" max="9215" width="5.625" style="6" customWidth="1"/>
    <col min="9216" max="9216" width="9.75" style="6" customWidth="1"/>
    <col min="9217" max="9217" width="40.5" style="6" customWidth="1"/>
    <col min="9218" max="9218" width="6.5" style="6" customWidth="1"/>
    <col min="9219" max="9219" width="6.875" style="6" customWidth="1"/>
    <col min="9220" max="9220" width="9" style="6"/>
    <col min="9221" max="9221" width="9.625" style="6" customWidth="1"/>
    <col min="9222" max="9470" width="9" style="6"/>
    <col min="9471" max="9471" width="5.625" style="6" customWidth="1"/>
    <col min="9472" max="9472" width="9.75" style="6" customWidth="1"/>
    <col min="9473" max="9473" width="40.5" style="6" customWidth="1"/>
    <col min="9474" max="9474" width="6.5" style="6" customWidth="1"/>
    <col min="9475" max="9475" width="6.875" style="6" customWidth="1"/>
    <col min="9476" max="9476" width="9" style="6"/>
    <col min="9477" max="9477" width="9.625" style="6" customWidth="1"/>
    <col min="9478" max="9726" width="9" style="6"/>
    <col min="9727" max="9727" width="5.625" style="6" customWidth="1"/>
    <col min="9728" max="9728" width="9.75" style="6" customWidth="1"/>
    <col min="9729" max="9729" width="40.5" style="6" customWidth="1"/>
    <col min="9730" max="9730" width="6.5" style="6" customWidth="1"/>
    <col min="9731" max="9731" width="6.875" style="6" customWidth="1"/>
    <col min="9732" max="9732" width="9" style="6"/>
    <col min="9733" max="9733" width="9.625" style="6" customWidth="1"/>
    <col min="9734" max="9982" width="9" style="6"/>
    <col min="9983" max="9983" width="5.625" style="6" customWidth="1"/>
    <col min="9984" max="9984" width="9.75" style="6" customWidth="1"/>
    <col min="9985" max="9985" width="40.5" style="6" customWidth="1"/>
    <col min="9986" max="9986" width="6.5" style="6" customWidth="1"/>
    <col min="9987" max="9987" width="6.875" style="6" customWidth="1"/>
    <col min="9988" max="9988" width="9" style="6"/>
    <col min="9989" max="9989" width="9.625" style="6" customWidth="1"/>
    <col min="9990" max="10238" width="9" style="6"/>
    <col min="10239" max="10239" width="5.625" style="6" customWidth="1"/>
    <col min="10240" max="10240" width="9.75" style="6" customWidth="1"/>
    <col min="10241" max="10241" width="40.5" style="6" customWidth="1"/>
    <col min="10242" max="10242" width="6.5" style="6" customWidth="1"/>
    <col min="10243" max="10243" width="6.875" style="6" customWidth="1"/>
    <col min="10244" max="10244" width="9" style="6"/>
    <col min="10245" max="10245" width="9.625" style="6" customWidth="1"/>
    <col min="10246" max="10494" width="9" style="6"/>
    <col min="10495" max="10495" width="5.625" style="6" customWidth="1"/>
    <col min="10496" max="10496" width="9.75" style="6" customWidth="1"/>
    <col min="10497" max="10497" width="40.5" style="6" customWidth="1"/>
    <col min="10498" max="10498" width="6.5" style="6" customWidth="1"/>
    <col min="10499" max="10499" width="6.875" style="6" customWidth="1"/>
    <col min="10500" max="10500" width="9" style="6"/>
    <col min="10501" max="10501" width="9.625" style="6" customWidth="1"/>
    <col min="10502" max="10750" width="9" style="6"/>
    <col min="10751" max="10751" width="5.625" style="6" customWidth="1"/>
    <col min="10752" max="10752" width="9.75" style="6" customWidth="1"/>
    <col min="10753" max="10753" width="40.5" style="6" customWidth="1"/>
    <col min="10754" max="10754" width="6.5" style="6" customWidth="1"/>
    <col min="10755" max="10755" width="6.875" style="6" customWidth="1"/>
    <col min="10756" max="10756" width="9" style="6"/>
    <col min="10757" max="10757" width="9.625" style="6" customWidth="1"/>
    <col min="10758" max="11006" width="9" style="6"/>
    <col min="11007" max="11007" width="5.625" style="6" customWidth="1"/>
    <col min="11008" max="11008" width="9.75" style="6" customWidth="1"/>
    <col min="11009" max="11009" width="40.5" style="6" customWidth="1"/>
    <col min="11010" max="11010" width="6.5" style="6" customWidth="1"/>
    <col min="11011" max="11011" width="6.875" style="6" customWidth="1"/>
    <col min="11012" max="11012" width="9" style="6"/>
    <col min="11013" max="11013" width="9.625" style="6" customWidth="1"/>
    <col min="11014" max="11262" width="9" style="6"/>
    <col min="11263" max="11263" width="5.625" style="6" customWidth="1"/>
    <col min="11264" max="11264" width="9.75" style="6" customWidth="1"/>
    <col min="11265" max="11265" width="40.5" style="6" customWidth="1"/>
    <col min="11266" max="11266" width="6.5" style="6" customWidth="1"/>
    <col min="11267" max="11267" width="6.875" style="6" customWidth="1"/>
    <col min="11268" max="11268" width="9" style="6"/>
    <col min="11269" max="11269" width="9.625" style="6" customWidth="1"/>
    <col min="11270" max="11518" width="9" style="6"/>
    <col min="11519" max="11519" width="5.625" style="6" customWidth="1"/>
    <col min="11520" max="11520" width="9.75" style="6" customWidth="1"/>
    <col min="11521" max="11521" width="40.5" style="6" customWidth="1"/>
    <col min="11522" max="11522" width="6.5" style="6" customWidth="1"/>
    <col min="11523" max="11523" width="6.875" style="6" customWidth="1"/>
    <col min="11524" max="11524" width="9" style="6"/>
    <col min="11525" max="11525" width="9.625" style="6" customWidth="1"/>
    <col min="11526" max="11774" width="9" style="6"/>
    <col min="11775" max="11775" width="5.625" style="6" customWidth="1"/>
    <col min="11776" max="11776" width="9.75" style="6" customWidth="1"/>
    <col min="11777" max="11777" width="40.5" style="6" customWidth="1"/>
    <col min="11778" max="11778" width="6.5" style="6" customWidth="1"/>
    <col min="11779" max="11779" width="6.875" style="6" customWidth="1"/>
    <col min="11780" max="11780" width="9" style="6"/>
    <col min="11781" max="11781" width="9.625" style="6" customWidth="1"/>
    <col min="11782" max="12030" width="9" style="6"/>
    <col min="12031" max="12031" width="5.625" style="6" customWidth="1"/>
    <col min="12032" max="12032" width="9.75" style="6" customWidth="1"/>
    <col min="12033" max="12033" width="40.5" style="6" customWidth="1"/>
    <col min="12034" max="12034" width="6.5" style="6" customWidth="1"/>
    <col min="12035" max="12035" width="6.875" style="6" customWidth="1"/>
    <col min="12036" max="12036" width="9" style="6"/>
    <col min="12037" max="12037" width="9.625" style="6" customWidth="1"/>
    <col min="12038" max="12286" width="9" style="6"/>
    <col min="12287" max="12287" width="5.625" style="6" customWidth="1"/>
    <col min="12288" max="12288" width="9.75" style="6" customWidth="1"/>
    <col min="12289" max="12289" width="40.5" style="6" customWidth="1"/>
    <col min="12290" max="12290" width="6.5" style="6" customWidth="1"/>
    <col min="12291" max="12291" width="6.875" style="6" customWidth="1"/>
    <col min="12292" max="12292" width="9" style="6"/>
    <col min="12293" max="12293" width="9.625" style="6" customWidth="1"/>
    <col min="12294" max="12542" width="9" style="6"/>
    <col min="12543" max="12543" width="5.625" style="6" customWidth="1"/>
    <col min="12544" max="12544" width="9.75" style="6" customWidth="1"/>
    <col min="12545" max="12545" width="40.5" style="6" customWidth="1"/>
    <col min="12546" max="12546" width="6.5" style="6" customWidth="1"/>
    <col min="12547" max="12547" width="6.875" style="6" customWidth="1"/>
    <col min="12548" max="12548" width="9" style="6"/>
    <col min="12549" max="12549" width="9.625" style="6" customWidth="1"/>
    <col min="12550" max="12798" width="9" style="6"/>
    <col min="12799" max="12799" width="5.625" style="6" customWidth="1"/>
    <col min="12800" max="12800" width="9.75" style="6" customWidth="1"/>
    <col min="12801" max="12801" width="40.5" style="6" customWidth="1"/>
    <col min="12802" max="12802" width="6.5" style="6" customWidth="1"/>
    <col min="12803" max="12803" width="6.875" style="6" customWidth="1"/>
    <col min="12804" max="12804" width="9" style="6"/>
    <col min="12805" max="12805" width="9.625" style="6" customWidth="1"/>
    <col min="12806" max="13054" width="9" style="6"/>
    <col min="13055" max="13055" width="5.625" style="6" customWidth="1"/>
    <col min="13056" max="13056" width="9.75" style="6" customWidth="1"/>
    <col min="13057" max="13057" width="40.5" style="6" customWidth="1"/>
    <col min="13058" max="13058" width="6.5" style="6" customWidth="1"/>
    <col min="13059" max="13059" width="6.875" style="6" customWidth="1"/>
    <col min="13060" max="13060" width="9" style="6"/>
    <col min="13061" max="13061" width="9.625" style="6" customWidth="1"/>
    <col min="13062" max="13310" width="9" style="6"/>
    <col min="13311" max="13311" width="5.625" style="6" customWidth="1"/>
    <col min="13312" max="13312" width="9.75" style="6" customWidth="1"/>
    <col min="13313" max="13313" width="40.5" style="6" customWidth="1"/>
    <col min="13314" max="13314" width="6.5" style="6" customWidth="1"/>
    <col min="13315" max="13315" width="6.875" style="6" customWidth="1"/>
    <col min="13316" max="13316" width="9" style="6"/>
    <col min="13317" max="13317" width="9.625" style="6" customWidth="1"/>
    <col min="13318" max="13566" width="9" style="6"/>
    <col min="13567" max="13567" width="5.625" style="6" customWidth="1"/>
    <col min="13568" max="13568" width="9.75" style="6" customWidth="1"/>
    <col min="13569" max="13569" width="40.5" style="6" customWidth="1"/>
    <col min="13570" max="13570" width="6.5" style="6" customWidth="1"/>
    <col min="13571" max="13571" width="6.875" style="6" customWidth="1"/>
    <col min="13572" max="13572" width="9" style="6"/>
    <col min="13573" max="13573" width="9.625" style="6" customWidth="1"/>
    <col min="13574" max="13822" width="9" style="6"/>
    <col min="13823" max="13823" width="5.625" style="6" customWidth="1"/>
    <col min="13824" max="13824" width="9.75" style="6" customWidth="1"/>
    <col min="13825" max="13825" width="40.5" style="6" customWidth="1"/>
    <col min="13826" max="13826" width="6.5" style="6" customWidth="1"/>
    <col min="13827" max="13827" width="6.875" style="6" customWidth="1"/>
    <col min="13828" max="13828" width="9" style="6"/>
    <col min="13829" max="13829" width="9.625" style="6" customWidth="1"/>
    <col min="13830" max="14078" width="9" style="6"/>
    <col min="14079" max="14079" width="5.625" style="6" customWidth="1"/>
    <col min="14080" max="14080" width="9.75" style="6" customWidth="1"/>
    <col min="14081" max="14081" width="40.5" style="6" customWidth="1"/>
    <col min="14082" max="14082" width="6.5" style="6" customWidth="1"/>
    <col min="14083" max="14083" width="6.875" style="6" customWidth="1"/>
    <col min="14084" max="14084" width="9" style="6"/>
    <col min="14085" max="14085" width="9.625" style="6" customWidth="1"/>
    <col min="14086" max="14334" width="9" style="6"/>
    <col min="14335" max="14335" width="5.625" style="6" customWidth="1"/>
    <col min="14336" max="14336" width="9.75" style="6" customWidth="1"/>
    <col min="14337" max="14337" width="40.5" style="6" customWidth="1"/>
    <col min="14338" max="14338" width="6.5" style="6" customWidth="1"/>
    <col min="14339" max="14339" width="6.875" style="6" customWidth="1"/>
    <col min="14340" max="14340" width="9" style="6"/>
    <col min="14341" max="14341" width="9.625" style="6" customWidth="1"/>
    <col min="14342" max="14590" width="9" style="6"/>
    <col min="14591" max="14591" width="5.625" style="6" customWidth="1"/>
    <col min="14592" max="14592" width="9.75" style="6" customWidth="1"/>
    <col min="14593" max="14593" width="40.5" style="6" customWidth="1"/>
    <col min="14594" max="14594" width="6.5" style="6" customWidth="1"/>
    <col min="14595" max="14595" width="6.875" style="6" customWidth="1"/>
    <col min="14596" max="14596" width="9" style="6"/>
    <col min="14597" max="14597" width="9.625" style="6" customWidth="1"/>
    <col min="14598" max="14846" width="9" style="6"/>
    <col min="14847" max="14847" width="5.625" style="6" customWidth="1"/>
    <col min="14848" max="14848" width="9.75" style="6" customWidth="1"/>
    <col min="14849" max="14849" width="40.5" style="6" customWidth="1"/>
    <col min="14850" max="14850" width="6.5" style="6" customWidth="1"/>
    <col min="14851" max="14851" width="6.875" style="6" customWidth="1"/>
    <col min="14852" max="14852" width="9" style="6"/>
    <col min="14853" max="14853" width="9.625" style="6" customWidth="1"/>
    <col min="14854" max="15102" width="9" style="6"/>
    <col min="15103" max="15103" width="5.625" style="6" customWidth="1"/>
    <col min="15104" max="15104" width="9.75" style="6" customWidth="1"/>
    <col min="15105" max="15105" width="40.5" style="6" customWidth="1"/>
    <col min="15106" max="15106" width="6.5" style="6" customWidth="1"/>
    <col min="15107" max="15107" width="6.875" style="6" customWidth="1"/>
    <col min="15108" max="15108" width="9" style="6"/>
    <col min="15109" max="15109" width="9.625" style="6" customWidth="1"/>
    <col min="15110" max="15358" width="9" style="6"/>
    <col min="15359" max="15359" width="5.625" style="6" customWidth="1"/>
    <col min="15360" max="15360" width="9.75" style="6" customWidth="1"/>
    <col min="15361" max="15361" width="40.5" style="6" customWidth="1"/>
    <col min="15362" max="15362" width="6.5" style="6" customWidth="1"/>
    <col min="15363" max="15363" width="6.875" style="6" customWidth="1"/>
    <col min="15364" max="15364" width="9" style="6"/>
    <col min="15365" max="15365" width="9.625" style="6" customWidth="1"/>
    <col min="15366" max="15614" width="9" style="6"/>
    <col min="15615" max="15615" width="5.625" style="6" customWidth="1"/>
    <col min="15616" max="15616" width="9.75" style="6" customWidth="1"/>
    <col min="15617" max="15617" width="40.5" style="6" customWidth="1"/>
    <col min="15618" max="15618" width="6.5" style="6" customWidth="1"/>
    <col min="15619" max="15619" width="6.875" style="6" customWidth="1"/>
    <col min="15620" max="15620" width="9" style="6"/>
    <col min="15621" max="15621" width="9.625" style="6" customWidth="1"/>
    <col min="15622" max="15870" width="9" style="6"/>
    <col min="15871" max="15871" width="5.625" style="6" customWidth="1"/>
    <col min="15872" max="15872" width="9.75" style="6" customWidth="1"/>
    <col min="15873" max="15873" width="40.5" style="6" customWidth="1"/>
    <col min="15874" max="15874" width="6.5" style="6" customWidth="1"/>
    <col min="15875" max="15875" width="6.875" style="6" customWidth="1"/>
    <col min="15876" max="15876" width="9" style="6"/>
    <col min="15877" max="15877" width="9.625" style="6" customWidth="1"/>
    <col min="15878" max="16126" width="9" style="6"/>
    <col min="16127" max="16127" width="5.625" style="6" customWidth="1"/>
    <col min="16128" max="16128" width="9.75" style="6" customWidth="1"/>
    <col min="16129" max="16129" width="40.5" style="6" customWidth="1"/>
    <col min="16130" max="16130" width="6.5" style="6" customWidth="1"/>
    <col min="16131" max="16131" width="6.875" style="6" customWidth="1"/>
    <col min="16132" max="16132" width="9" style="6"/>
    <col min="16133" max="16133" width="9.625" style="6" customWidth="1"/>
    <col min="16134" max="16384" width="9" style="6"/>
  </cols>
  <sheetData>
    <row r="1" spans="1:7" ht="12" customHeight="1">
      <c r="A1" s="127"/>
      <c r="B1" s="128"/>
      <c r="C1" s="128"/>
      <c r="D1" s="128"/>
      <c r="E1" s="128"/>
      <c r="F1" s="128"/>
      <c r="G1" s="128"/>
    </row>
    <row r="2" spans="1:7" s="13" customFormat="1" ht="15.75">
      <c r="A2" s="511" t="s">
        <v>1302</v>
      </c>
      <c r="B2" s="511"/>
      <c r="C2" s="511"/>
      <c r="D2" s="511"/>
      <c r="E2" s="511"/>
      <c r="F2" s="107"/>
      <c r="G2" s="107"/>
    </row>
    <row r="3" spans="1:7" ht="18.75" customHeight="1">
      <c r="A3" s="512" t="s">
        <v>1372</v>
      </c>
      <c r="B3" s="512"/>
      <c r="C3" s="512"/>
      <c r="D3" s="512"/>
      <c r="E3" s="512"/>
      <c r="F3" s="176"/>
      <c r="G3" s="176"/>
    </row>
    <row r="4" spans="1:7" ht="12" customHeight="1">
      <c r="A4" s="129"/>
      <c r="B4" s="129"/>
      <c r="C4" s="129"/>
      <c r="D4" s="129"/>
      <c r="E4" s="129"/>
      <c r="F4" s="129"/>
      <c r="G4" s="129"/>
    </row>
    <row r="5" spans="1:7" ht="15" customHeight="1">
      <c r="A5" s="130" t="s">
        <v>12</v>
      </c>
      <c r="B5" s="130" t="s">
        <v>13</v>
      </c>
      <c r="C5" s="130" t="s">
        <v>14</v>
      </c>
      <c r="D5" s="65" t="s">
        <v>15</v>
      </c>
      <c r="E5" s="65" t="s">
        <v>0</v>
      </c>
      <c r="F5" s="65" t="s">
        <v>1232</v>
      </c>
      <c r="G5" s="65" t="s">
        <v>1233</v>
      </c>
    </row>
    <row r="6" spans="1:7">
      <c r="A6" s="130">
        <v>1</v>
      </c>
      <c r="B6" s="130">
        <v>2</v>
      </c>
      <c r="C6" s="130">
        <v>3</v>
      </c>
      <c r="D6" s="130">
        <v>4</v>
      </c>
      <c r="E6" s="130">
        <v>5</v>
      </c>
      <c r="F6" s="130">
        <v>6</v>
      </c>
      <c r="G6" s="130">
        <v>7</v>
      </c>
    </row>
    <row r="7" spans="1:7">
      <c r="A7" s="172" t="s">
        <v>314</v>
      </c>
      <c r="B7" s="172"/>
      <c r="C7" s="173" t="s">
        <v>315</v>
      </c>
      <c r="D7" s="200"/>
      <c r="E7" s="175"/>
      <c r="F7" s="200"/>
      <c r="G7" s="175"/>
    </row>
    <row r="8" spans="1:7">
      <c r="A8" s="131" t="s">
        <v>124</v>
      </c>
      <c r="B8" s="132" t="s">
        <v>472</v>
      </c>
      <c r="C8" s="181" t="s">
        <v>379</v>
      </c>
      <c r="D8" s="190" t="s">
        <v>26</v>
      </c>
      <c r="E8" s="142">
        <v>19</v>
      </c>
      <c r="F8" s="190"/>
      <c r="G8" s="69">
        <f t="shared" ref="G8:G10" si="0">ROUND(E8*F8,2)</f>
        <v>0</v>
      </c>
    </row>
    <row r="9" spans="1:7" ht="30">
      <c r="A9" s="131" t="s">
        <v>128</v>
      </c>
      <c r="B9" s="132" t="s">
        <v>472</v>
      </c>
      <c r="C9" s="146" t="s">
        <v>363</v>
      </c>
      <c r="D9" s="190" t="s">
        <v>26</v>
      </c>
      <c r="E9" s="142">
        <v>1</v>
      </c>
      <c r="F9" s="190"/>
      <c r="G9" s="69">
        <f t="shared" si="0"/>
        <v>0</v>
      </c>
    </row>
    <row r="10" spans="1:7" ht="30">
      <c r="A10" s="131" t="s">
        <v>321</v>
      </c>
      <c r="B10" s="132" t="s">
        <v>472</v>
      </c>
      <c r="C10" s="181" t="s">
        <v>380</v>
      </c>
      <c r="D10" s="190" t="s">
        <v>4</v>
      </c>
      <c r="E10" s="142">
        <v>94.3</v>
      </c>
      <c r="F10" s="190"/>
      <c r="G10" s="69">
        <f t="shared" si="0"/>
        <v>0</v>
      </c>
    </row>
    <row r="11" spans="1:7">
      <c r="A11" s="78"/>
      <c r="B11" s="78"/>
      <c r="C11" s="87" t="s">
        <v>1284</v>
      </c>
      <c r="D11" s="78"/>
      <c r="E11" s="79"/>
      <c r="F11" s="78"/>
      <c r="G11" s="81">
        <f>SUM(G8:G10)</f>
        <v>0</v>
      </c>
    </row>
    <row r="12" spans="1:7">
      <c r="A12" s="194" t="s">
        <v>318</v>
      </c>
      <c r="B12" s="194"/>
      <c r="C12" s="173" t="s">
        <v>342</v>
      </c>
      <c r="D12" s="201"/>
      <c r="E12" s="195"/>
      <c r="F12" s="201"/>
      <c r="G12" s="195"/>
    </row>
    <row r="13" spans="1:7">
      <c r="A13" s="136">
        <v>1</v>
      </c>
      <c r="B13" s="136"/>
      <c r="C13" s="138" t="s">
        <v>276</v>
      </c>
      <c r="D13" s="137"/>
      <c r="E13" s="180"/>
      <c r="F13" s="137"/>
      <c r="G13" s="69">
        <f t="shared" ref="G13:G23" si="1">ROUND(E13*F13,2)</f>
        <v>0</v>
      </c>
    </row>
    <row r="14" spans="1:7" ht="30">
      <c r="A14" s="131" t="s">
        <v>124</v>
      </c>
      <c r="B14" s="132" t="s">
        <v>472</v>
      </c>
      <c r="C14" s="181" t="s">
        <v>343</v>
      </c>
      <c r="D14" s="190" t="s">
        <v>26</v>
      </c>
      <c r="E14" s="142">
        <v>40</v>
      </c>
      <c r="F14" s="190"/>
      <c r="G14" s="69">
        <f t="shared" si="1"/>
        <v>0</v>
      </c>
    </row>
    <row r="15" spans="1:7">
      <c r="A15" s="144" t="s">
        <v>316</v>
      </c>
      <c r="B15" s="144"/>
      <c r="C15" s="138" t="s">
        <v>6</v>
      </c>
      <c r="D15" s="171"/>
      <c r="E15" s="187"/>
      <c r="F15" s="171"/>
      <c r="G15" s="69">
        <f t="shared" si="1"/>
        <v>0</v>
      </c>
    </row>
    <row r="16" spans="1:7" ht="45">
      <c r="A16" s="131" t="s">
        <v>323</v>
      </c>
      <c r="B16" s="132" t="s">
        <v>633</v>
      </c>
      <c r="C16" s="181" t="s">
        <v>1299</v>
      </c>
      <c r="D16" s="190" t="s">
        <v>1231</v>
      </c>
      <c r="E16" s="142">
        <v>454.54399999999993</v>
      </c>
      <c r="F16" s="190"/>
      <c r="G16" s="69">
        <f t="shared" si="1"/>
        <v>0</v>
      </c>
    </row>
    <row r="17" spans="1:7" ht="30">
      <c r="A17" s="131" t="s">
        <v>324</v>
      </c>
      <c r="B17" s="132" t="s">
        <v>633</v>
      </c>
      <c r="C17" s="181" t="s">
        <v>381</v>
      </c>
      <c r="D17" s="190" t="s">
        <v>1231</v>
      </c>
      <c r="E17" s="142">
        <v>68.181599999999989</v>
      </c>
      <c r="F17" s="190"/>
      <c r="G17" s="69">
        <f t="shared" si="1"/>
        <v>0</v>
      </c>
    </row>
    <row r="18" spans="1:7" ht="30">
      <c r="A18" s="131" t="s">
        <v>326</v>
      </c>
      <c r="B18" s="132" t="s">
        <v>633</v>
      </c>
      <c r="C18" s="181" t="s">
        <v>382</v>
      </c>
      <c r="D18" s="190" t="s">
        <v>1231</v>
      </c>
      <c r="E18" s="142">
        <v>377.33439759999999</v>
      </c>
      <c r="F18" s="190"/>
      <c r="G18" s="69">
        <f t="shared" si="1"/>
        <v>0</v>
      </c>
    </row>
    <row r="19" spans="1:7">
      <c r="A19" s="144">
        <v>3</v>
      </c>
      <c r="B19" s="144"/>
      <c r="C19" s="192" t="s">
        <v>328</v>
      </c>
      <c r="D19" s="190"/>
      <c r="E19" s="184"/>
      <c r="F19" s="190"/>
      <c r="G19" s="69">
        <f t="shared" si="1"/>
        <v>0</v>
      </c>
    </row>
    <row r="20" spans="1:7" ht="30">
      <c r="A20" s="139" t="s">
        <v>329</v>
      </c>
      <c r="B20" s="132" t="s">
        <v>633</v>
      </c>
      <c r="C20" s="181" t="s">
        <v>383</v>
      </c>
      <c r="D20" s="190" t="s">
        <v>1230</v>
      </c>
      <c r="E20" s="142">
        <v>776.19999999999993</v>
      </c>
      <c r="F20" s="190"/>
      <c r="G20" s="69">
        <f t="shared" si="1"/>
        <v>0</v>
      </c>
    </row>
    <row r="21" spans="1:7">
      <c r="A21" s="144" t="s">
        <v>331</v>
      </c>
      <c r="B21" s="144"/>
      <c r="C21" s="192" t="s">
        <v>332</v>
      </c>
      <c r="D21" s="190"/>
      <c r="E21" s="184"/>
      <c r="F21" s="190"/>
      <c r="G21" s="69">
        <f t="shared" si="1"/>
        <v>0</v>
      </c>
    </row>
    <row r="22" spans="1:7" ht="30">
      <c r="A22" s="131" t="s">
        <v>333</v>
      </c>
      <c r="B22" s="132" t="s">
        <v>472</v>
      </c>
      <c r="C22" s="181" t="s">
        <v>384</v>
      </c>
      <c r="D22" s="190" t="s">
        <v>11</v>
      </c>
      <c r="E22" s="142">
        <v>279.39999999999998</v>
      </c>
      <c r="F22" s="190"/>
      <c r="G22" s="69">
        <f t="shared" si="1"/>
        <v>0</v>
      </c>
    </row>
    <row r="23" spans="1:7" ht="30">
      <c r="A23" s="131" t="s">
        <v>335</v>
      </c>
      <c r="B23" s="132" t="s">
        <v>472</v>
      </c>
      <c r="C23" s="181" t="s">
        <v>385</v>
      </c>
      <c r="D23" s="190" t="s">
        <v>11</v>
      </c>
      <c r="E23" s="142">
        <v>108.7</v>
      </c>
      <c r="F23" s="190"/>
      <c r="G23" s="69">
        <f t="shared" si="1"/>
        <v>0</v>
      </c>
    </row>
    <row r="24" spans="1:7">
      <c r="A24" s="78"/>
      <c r="B24" s="78"/>
      <c r="C24" s="87" t="s">
        <v>1291</v>
      </c>
      <c r="D24" s="78"/>
      <c r="E24" s="79"/>
      <c r="F24" s="78"/>
      <c r="G24" s="81">
        <f>SUM(G13:G23)</f>
        <v>0</v>
      </c>
    </row>
    <row r="25" spans="1:7">
      <c r="A25" s="194" t="s">
        <v>386</v>
      </c>
      <c r="B25" s="194"/>
      <c r="C25" s="196" t="s">
        <v>387</v>
      </c>
      <c r="D25" s="202"/>
      <c r="E25" s="198"/>
      <c r="F25" s="202"/>
      <c r="G25" s="198"/>
    </row>
    <row r="26" spans="1:7">
      <c r="A26" s="136">
        <v>1</v>
      </c>
      <c r="B26" s="136"/>
      <c r="C26" s="192" t="s">
        <v>354</v>
      </c>
      <c r="D26" s="199"/>
      <c r="E26" s="187"/>
      <c r="F26" s="199"/>
      <c r="G26" s="187"/>
    </row>
    <row r="27" spans="1:7" ht="45">
      <c r="A27" s="182" t="s">
        <v>124</v>
      </c>
      <c r="B27" s="132" t="s">
        <v>633</v>
      </c>
      <c r="C27" s="181" t="s">
        <v>1300</v>
      </c>
      <c r="D27" s="190" t="s">
        <v>1231</v>
      </c>
      <c r="E27" s="142">
        <v>237.40815624999999</v>
      </c>
      <c r="F27" s="190"/>
      <c r="G27" s="69">
        <f t="shared" ref="G27:G39" si="2">ROUND(E27*F27,2)</f>
        <v>0</v>
      </c>
    </row>
    <row r="28" spans="1:7" ht="30">
      <c r="A28" s="182" t="s">
        <v>128</v>
      </c>
      <c r="B28" s="132" t="s">
        <v>633</v>
      </c>
      <c r="C28" s="181" t="s">
        <v>388</v>
      </c>
      <c r="D28" s="190" t="s">
        <v>1231</v>
      </c>
      <c r="E28" s="142">
        <v>16.607250000000004</v>
      </c>
      <c r="F28" s="190"/>
      <c r="G28" s="69">
        <f t="shared" si="2"/>
        <v>0</v>
      </c>
    </row>
    <row r="29" spans="1:7" ht="30">
      <c r="A29" s="182" t="s">
        <v>321</v>
      </c>
      <c r="B29" s="132" t="s">
        <v>634</v>
      </c>
      <c r="C29" s="181" t="s">
        <v>389</v>
      </c>
      <c r="D29" s="190" t="s">
        <v>1231</v>
      </c>
      <c r="E29" s="142">
        <v>210.40522484374998</v>
      </c>
      <c r="F29" s="190"/>
      <c r="G29" s="69">
        <f t="shared" si="2"/>
        <v>0</v>
      </c>
    </row>
    <row r="30" spans="1:7">
      <c r="A30" s="144" t="s">
        <v>316</v>
      </c>
      <c r="B30" s="144"/>
      <c r="C30" s="192" t="s">
        <v>328</v>
      </c>
      <c r="D30" s="190"/>
      <c r="E30" s="184"/>
      <c r="F30" s="190"/>
      <c r="G30" s="69">
        <f t="shared" si="2"/>
        <v>0</v>
      </c>
    </row>
    <row r="31" spans="1:7" ht="30">
      <c r="A31" s="131" t="s">
        <v>323</v>
      </c>
      <c r="B31" s="132" t="s">
        <v>634</v>
      </c>
      <c r="C31" s="181" t="s">
        <v>390</v>
      </c>
      <c r="D31" s="190" t="s">
        <v>1230</v>
      </c>
      <c r="E31" s="142">
        <v>384.46</v>
      </c>
      <c r="F31" s="190"/>
      <c r="G31" s="69">
        <f t="shared" si="2"/>
        <v>0</v>
      </c>
    </row>
    <row r="32" spans="1:7">
      <c r="A32" s="136">
        <v>3</v>
      </c>
      <c r="B32" s="136"/>
      <c r="C32" s="193" t="s">
        <v>332</v>
      </c>
      <c r="D32" s="142"/>
      <c r="E32" s="184"/>
      <c r="F32" s="142"/>
      <c r="G32" s="69">
        <f t="shared" si="2"/>
        <v>0</v>
      </c>
    </row>
    <row r="33" spans="1:7" ht="45">
      <c r="A33" s="131" t="s">
        <v>329</v>
      </c>
      <c r="B33" s="132" t="s">
        <v>472</v>
      </c>
      <c r="C33" s="140" t="s">
        <v>398</v>
      </c>
      <c r="D33" s="142" t="s">
        <v>26</v>
      </c>
      <c r="E33" s="142">
        <v>21</v>
      </c>
      <c r="F33" s="142"/>
      <c r="G33" s="69">
        <f t="shared" si="2"/>
        <v>0</v>
      </c>
    </row>
    <row r="34" spans="1:7" ht="45">
      <c r="A34" s="131" t="s">
        <v>361</v>
      </c>
      <c r="B34" s="132" t="s">
        <v>472</v>
      </c>
      <c r="C34" s="140" t="s">
        <v>399</v>
      </c>
      <c r="D34" s="142" t="s">
        <v>26</v>
      </c>
      <c r="E34" s="142">
        <v>6</v>
      </c>
      <c r="F34" s="142"/>
      <c r="G34" s="69">
        <f t="shared" si="2"/>
        <v>0</v>
      </c>
    </row>
    <row r="35" spans="1:7" ht="45">
      <c r="A35" s="131" t="s">
        <v>391</v>
      </c>
      <c r="B35" s="132" t="s">
        <v>472</v>
      </c>
      <c r="C35" s="140" t="s">
        <v>400</v>
      </c>
      <c r="D35" s="142" t="s">
        <v>26</v>
      </c>
      <c r="E35" s="142">
        <v>4</v>
      </c>
      <c r="F35" s="142"/>
      <c r="G35" s="69">
        <f t="shared" si="2"/>
        <v>0</v>
      </c>
    </row>
    <row r="36" spans="1:7" ht="30">
      <c r="A36" s="131" t="s">
        <v>392</v>
      </c>
      <c r="B36" s="132" t="s">
        <v>472</v>
      </c>
      <c r="C36" s="140" t="s">
        <v>401</v>
      </c>
      <c r="D36" s="142" t="s">
        <v>26</v>
      </c>
      <c r="E36" s="142">
        <v>5</v>
      </c>
      <c r="F36" s="142"/>
      <c r="G36" s="69">
        <f t="shared" si="2"/>
        <v>0</v>
      </c>
    </row>
    <row r="37" spans="1:7" ht="30">
      <c r="A37" s="131" t="s">
        <v>393</v>
      </c>
      <c r="B37" s="132" t="s">
        <v>472</v>
      </c>
      <c r="C37" s="140" t="s">
        <v>402</v>
      </c>
      <c r="D37" s="142" t="s">
        <v>26</v>
      </c>
      <c r="E37" s="142">
        <v>3</v>
      </c>
      <c r="F37" s="142"/>
      <c r="G37" s="69">
        <f t="shared" si="2"/>
        <v>0</v>
      </c>
    </row>
    <row r="38" spans="1:7" ht="30">
      <c r="A38" s="131" t="s">
        <v>394</v>
      </c>
      <c r="B38" s="132" t="s">
        <v>472</v>
      </c>
      <c r="C38" s="140" t="s">
        <v>395</v>
      </c>
      <c r="D38" s="142" t="s">
        <v>26</v>
      </c>
      <c r="E38" s="142">
        <v>4</v>
      </c>
      <c r="F38" s="142"/>
      <c r="G38" s="69">
        <f t="shared" si="2"/>
        <v>0</v>
      </c>
    </row>
    <row r="39" spans="1:7">
      <c r="A39" s="131" t="s">
        <v>396</v>
      </c>
      <c r="B39" s="132" t="s">
        <v>472</v>
      </c>
      <c r="C39" s="140" t="s">
        <v>397</v>
      </c>
      <c r="D39" s="142" t="s">
        <v>9</v>
      </c>
      <c r="E39" s="142">
        <v>74.844000000000008</v>
      </c>
      <c r="F39" s="142"/>
      <c r="G39" s="69">
        <f t="shared" si="2"/>
        <v>0</v>
      </c>
    </row>
    <row r="40" spans="1:7">
      <c r="A40" s="78"/>
      <c r="B40" s="78"/>
      <c r="C40" s="87" t="s">
        <v>1301</v>
      </c>
      <c r="D40" s="78"/>
      <c r="E40" s="79"/>
      <c r="F40" s="78"/>
      <c r="G40" s="81">
        <f>SUM(G27:G39)</f>
        <v>0</v>
      </c>
    </row>
    <row r="41" spans="1:7">
      <c r="A41" s="90"/>
      <c r="B41" s="91"/>
      <c r="C41" s="92" t="s">
        <v>1274</v>
      </c>
      <c r="D41" s="90"/>
      <c r="E41" s="93"/>
      <c r="F41" s="90"/>
      <c r="G41" s="94">
        <f>G40+G24+G11</f>
        <v>0</v>
      </c>
    </row>
  </sheetData>
  <sheetProtection selectLockedCells="1" selectUnlockedCells="1"/>
  <mergeCells count="2">
    <mergeCell ref="A3:E3"/>
    <mergeCell ref="A2:E2"/>
  </mergeCells>
  <pageMargins left="0.9055118110236221" right="0.70866141732283472" top="0.74803149606299213" bottom="0.74803149606299213" header="0.31496062992125984" footer="0.31496062992125984"/>
  <pageSetup paperSize="9" scale="68" firstPageNumber="3" fitToHeight="0" orientation="portrait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38"/>
  <sheetViews>
    <sheetView tabSelected="1" view="pageBreakPreview" zoomScale="115" zoomScaleNormal="100" zoomScaleSheetLayoutView="115" workbookViewId="0">
      <selection activeCell="A4" sqref="A4:G38"/>
    </sheetView>
  </sheetViews>
  <sheetFormatPr defaultColWidth="3.5" defaultRowHeight="15"/>
  <cols>
    <col min="1" max="1" width="4" style="57" customWidth="1"/>
    <col min="2" max="2" width="11.25" style="58" customWidth="1"/>
    <col min="3" max="3" width="60.625" style="59" customWidth="1"/>
    <col min="4" max="4" width="9.625" style="57" customWidth="1"/>
    <col min="5" max="5" width="9.625" style="60" customWidth="1"/>
    <col min="6" max="6" width="9.625" style="57" customWidth="1"/>
    <col min="7" max="7" width="9.625" style="60" customWidth="1"/>
    <col min="8" max="16384" width="3.5" style="1"/>
  </cols>
  <sheetData>
    <row r="1" spans="1:7" s="2" customFormat="1" ht="15.75">
      <c r="A1" s="511" t="s">
        <v>1303</v>
      </c>
      <c r="B1" s="511"/>
      <c r="C1" s="511"/>
      <c r="D1" s="511"/>
      <c r="E1" s="511"/>
    </row>
    <row r="2" spans="1:7" s="51" customFormat="1" ht="15.75">
      <c r="A2" s="510" t="s">
        <v>103</v>
      </c>
      <c r="B2" s="510"/>
      <c r="C2" s="510"/>
      <c r="D2" s="510"/>
      <c r="E2" s="510"/>
    </row>
    <row r="3" spans="1:7">
      <c r="A3" s="56"/>
      <c r="B3" s="61"/>
      <c r="C3" s="62"/>
      <c r="D3" s="63"/>
      <c r="E3" s="64"/>
      <c r="F3" s="63"/>
      <c r="G3" s="64"/>
    </row>
    <row r="4" spans="1:7" s="3" customFormat="1" ht="15" customHeight="1">
      <c r="A4" s="65" t="s">
        <v>12</v>
      </c>
      <c r="B4" s="65" t="s">
        <v>13</v>
      </c>
      <c r="C4" s="65" t="s">
        <v>14</v>
      </c>
      <c r="D4" s="65" t="s">
        <v>15</v>
      </c>
      <c r="E4" s="65" t="s">
        <v>0</v>
      </c>
      <c r="F4" s="65" t="s">
        <v>1232</v>
      </c>
      <c r="G4" s="65" t="s">
        <v>1233</v>
      </c>
    </row>
    <row r="5" spans="1:7" s="3" customFormat="1">
      <c r="A5" s="65">
        <v>1</v>
      </c>
      <c r="B5" s="65">
        <v>2</v>
      </c>
      <c r="C5" s="65">
        <v>3</v>
      </c>
      <c r="D5" s="65">
        <v>4</v>
      </c>
      <c r="E5" s="65">
        <v>5</v>
      </c>
      <c r="F5" s="65">
        <v>6</v>
      </c>
      <c r="G5" s="65">
        <v>7</v>
      </c>
    </row>
    <row r="6" spans="1:7" s="4" customFormat="1" ht="15.75" customHeight="1">
      <c r="A6" s="207" t="s">
        <v>1</v>
      </c>
      <c r="B6" s="513" t="s">
        <v>29</v>
      </c>
      <c r="C6" s="513"/>
      <c r="D6" s="203"/>
      <c r="E6" s="204"/>
      <c r="F6" s="203"/>
      <c r="G6" s="204"/>
    </row>
    <row r="7" spans="1:7" s="4" customFormat="1" ht="25.5" customHeight="1">
      <c r="A7" s="203">
        <v>1</v>
      </c>
      <c r="B7" s="203" t="s">
        <v>104</v>
      </c>
      <c r="C7" s="205" t="s">
        <v>105</v>
      </c>
      <c r="D7" s="203" t="s">
        <v>9</v>
      </c>
      <c r="E7" s="204">
        <v>289</v>
      </c>
      <c r="F7" s="203"/>
      <c r="G7" s="69">
        <f t="shared" ref="G7:G10" si="0">ROUND(E7*F7,2)</f>
        <v>0</v>
      </c>
    </row>
    <row r="8" spans="1:7" s="4" customFormat="1" ht="25.5" customHeight="1">
      <c r="A8" s="203">
        <v>2</v>
      </c>
      <c r="B8" s="203" t="s">
        <v>104</v>
      </c>
      <c r="C8" s="205" t="s">
        <v>754</v>
      </c>
      <c r="D8" s="203" t="s">
        <v>9</v>
      </c>
      <c r="E8" s="204">
        <v>31.8</v>
      </c>
      <c r="F8" s="203"/>
      <c r="G8" s="69">
        <f t="shared" si="0"/>
        <v>0</v>
      </c>
    </row>
    <row r="9" spans="1:7" s="4" customFormat="1">
      <c r="A9" s="203">
        <v>3</v>
      </c>
      <c r="B9" s="203" t="s">
        <v>104</v>
      </c>
      <c r="C9" s="205" t="s">
        <v>106</v>
      </c>
      <c r="D9" s="203" t="s">
        <v>9</v>
      </c>
      <c r="E9" s="204">
        <v>257.2</v>
      </c>
      <c r="F9" s="203"/>
      <c r="G9" s="69">
        <f t="shared" si="0"/>
        <v>0</v>
      </c>
    </row>
    <row r="10" spans="1:7">
      <c r="A10" s="203">
        <v>4</v>
      </c>
      <c r="B10" s="203" t="s">
        <v>104</v>
      </c>
      <c r="C10" s="205" t="s">
        <v>755</v>
      </c>
      <c r="D10" s="203" t="s">
        <v>9</v>
      </c>
      <c r="E10" s="204">
        <v>44.5</v>
      </c>
      <c r="F10" s="203"/>
      <c r="G10" s="69">
        <f t="shared" si="0"/>
        <v>0</v>
      </c>
    </row>
    <row r="11" spans="1:7">
      <c r="A11" s="78"/>
      <c r="B11" s="78"/>
      <c r="C11" s="87" t="s">
        <v>1241</v>
      </c>
      <c r="D11" s="78"/>
      <c r="E11" s="79"/>
      <c r="F11" s="78"/>
      <c r="G11" s="81">
        <f>SUM(G7:G10)</f>
        <v>0</v>
      </c>
    </row>
    <row r="12" spans="1:7" ht="25.5" customHeight="1">
      <c r="A12" s="207" t="s">
        <v>107</v>
      </c>
      <c r="B12" s="513" t="s">
        <v>108</v>
      </c>
      <c r="C12" s="513"/>
      <c r="D12" s="203"/>
      <c r="E12" s="204"/>
      <c r="F12" s="203"/>
      <c r="G12" s="204"/>
    </row>
    <row r="13" spans="1:7" ht="30">
      <c r="A13" s="203">
        <v>5</v>
      </c>
      <c r="B13" s="203" t="s">
        <v>18</v>
      </c>
      <c r="C13" s="205" t="s">
        <v>756</v>
      </c>
      <c r="D13" s="203" t="s">
        <v>4</v>
      </c>
      <c r="E13" s="69">
        <v>444</v>
      </c>
      <c r="F13" s="203"/>
      <c r="G13" s="69">
        <f t="shared" ref="G13:G22" si="1">ROUND(E13*F13,2)</f>
        <v>0</v>
      </c>
    </row>
    <row r="14" spans="1:7">
      <c r="A14" s="203">
        <v>6</v>
      </c>
      <c r="B14" s="203" t="s">
        <v>18</v>
      </c>
      <c r="C14" s="205" t="s">
        <v>109</v>
      </c>
      <c r="D14" s="203" t="s">
        <v>4</v>
      </c>
      <c r="E14" s="204">
        <v>423</v>
      </c>
      <c r="F14" s="203"/>
      <c r="G14" s="69">
        <f t="shared" si="1"/>
        <v>0</v>
      </c>
    </row>
    <row r="15" spans="1:7">
      <c r="A15" s="203">
        <v>7</v>
      </c>
      <c r="B15" s="203" t="s">
        <v>18</v>
      </c>
      <c r="C15" s="205" t="s">
        <v>110</v>
      </c>
      <c r="D15" s="203" t="s">
        <v>4</v>
      </c>
      <c r="E15" s="204">
        <v>0</v>
      </c>
      <c r="F15" s="203"/>
      <c r="G15" s="69">
        <f t="shared" si="1"/>
        <v>0</v>
      </c>
    </row>
    <row r="16" spans="1:7" ht="45">
      <c r="A16" s="203">
        <v>8</v>
      </c>
      <c r="B16" s="203" t="s">
        <v>18</v>
      </c>
      <c r="C16" s="205" t="s">
        <v>757</v>
      </c>
      <c r="D16" s="203" t="s">
        <v>26</v>
      </c>
      <c r="E16" s="204">
        <v>48</v>
      </c>
      <c r="F16" s="203"/>
      <c r="G16" s="69">
        <f t="shared" si="1"/>
        <v>0</v>
      </c>
    </row>
    <row r="17" spans="1:7">
      <c r="A17" s="203">
        <f>A16+1</f>
        <v>9</v>
      </c>
      <c r="B17" s="203" t="s">
        <v>18</v>
      </c>
      <c r="C17" s="205" t="s">
        <v>111</v>
      </c>
      <c r="D17" s="203" t="s">
        <v>4</v>
      </c>
      <c r="E17" s="204">
        <v>205</v>
      </c>
      <c r="F17" s="203"/>
      <c r="G17" s="69">
        <f t="shared" si="1"/>
        <v>0</v>
      </c>
    </row>
    <row r="18" spans="1:7">
      <c r="A18" s="203">
        <f t="shared" ref="A18:A20" si="2">A17+1</f>
        <v>10</v>
      </c>
      <c r="B18" s="203" t="s">
        <v>18</v>
      </c>
      <c r="C18" s="205" t="s">
        <v>112</v>
      </c>
      <c r="D18" s="203" t="s">
        <v>4</v>
      </c>
      <c r="E18" s="204">
        <v>103</v>
      </c>
      <c r="F18" s="203"/>
      <c r="G18" s="69">
        <f t="shared" si="1"/>
        <v>0</v>
      </c>
    </row>
    <row r="19" spans="1:7">
      <c r="A19" s="203">
        <f t="shared" si="2"/>
        <v>11</v>
      </c>
      <c r="B19" s="203" t="s">
        <v>18</v>
      </c>
      <c r="C19" s="205" t="s">
        <v>113</v>
      </c>
      <c r="D19" s="203" t="s">
        <v>4</v>
      </c>
      <c r="E19" s="204">
        <v>7</v>
      </c>
      <c r="F19" s="203"/>
      <c r="G19" s="69">
        <f t="shared" si="1"/>
        <v>0</v>
      </c>
    </row>
    <row r="20" spans="1:7">
      <c r="A20" s="203">
        <f t="shared" si="2"/>
        <v>12</v>
      </c>
      <c r="B20" s="203" t="s">
        <v>18</v>
      </c>
      <c r="C20" s="205" t="s">
        <v>114</v>
      </c>
      <c r="D20" s="203" t="s">
        <v>4</v>
      </c>
      <c r="E20" s="204">
        <v>14</v>
      </c>
      <c r="F20" s="203"/>
      <c r="G20" s="69">
        <f t="shared" si="1"/>
        <v>0</v>
      </c>
    </row>
    <row r="21" spans="1:7">
      <c r="A21" s="203">
        <v>13</v>
      </c>
      <c r="B21" s="203" t="s">
        <v>18</v>
      </c>
      <c r="C21" s="205" t="s">
        <v>758</v>
      </c>
      <c r="D21" s="203" t="s">
        <v>4</v>
      </c>
      <c r="E21" s="204">
        <v>423</v>
      </c>
      <c r="F21" s="203"/>
      <c r="G21" s="69">
        <f t="shared" si="1"/>
        <v>0</v>
      </c>
    </row>
    <row r="22" spans="1:7">
      <c r="A22" s="203">
        <v>14</v>
      </c>
      <c r="B22" s="203" t="s">
        <v>18</v>
      </c>
      <c r="C22" s="205" t="s">
        <v>759</v>
      </c>
      <c r="D22" s="203" t="s">
        <v>115</v>
      </c>
      <c r="E22" s="204">
        <v>8</v>
      </c>
      <c r="F22" s="203"/>
      <c r="G22" s="69">
        <f t="shared" si="1"/>
        <v>0</v>
      </c>
    </row>
    <row r="23" spans="1:7">
      <c r="A23" s="78"/>
      <c r="B23" s="78"/>
      <c r="C23" s="87" t="s">
        <v>1305</v>
      </c>
      <c r="D23" s="78"/>
      <c r="E23" s="79"/>
      <c r="F23" s="78"/>
      <c r="G23" s="81">
        <f>SUM(G13:G22)</f>
        <v>0</v>
      </c>
    </row>
    <row r="24" spans="1:7" ht="25.5" customHeight="1">
      <c r="A24" s="207" t="s">
        <v>116</v>
      </c>
      <c r="B24" s="513" t="s">
        <v>117</v>
      </c>
      <c r="C24" s="513"/>
      <c r="D24" s="203"/>
      <c r="E24" s="204"/>
      <c r="F24" s="203"/>
      <c r="G24" s="204"/>
    </row>
    <row r="25" spans="1:7" ht="30">
      <c r="A25" s="203">
        <f>A22+1</f>
        <v>15</v>
      </c>
      <c r="B25" s="203" t="s">
        <v>18</v>
      </c>
      <c r="C25" s="205" t="s">
        <v>760</v>
      </c>
      <c r="D25" s="203" t="s">
        <v>4</v>
      </c>
      <c r="E25" s="204">
        <v>281</v>
      </c>
      <c r="F25" s="203"/>
      <c r="G25" s="69">
        <f t="shared" ref="G25:G36" si="3">ROUND(E25*F25,2)</f>
        <v>0</v>
      </c>
    </row>
    <row r="26" spans="1:7">
      <c r="A26" s="203">
        <f>A25+1</f>
        <v>16</v>
      </c>
      <c r="B26" s="203" t="s">
        <v>18</v>
      </c>
      <c r="C26" s="205" t="s">
        <v>118</v>
      </c>
      <c r="D26" s="203" t="s">
        <v>4</v>
      </c>
      <c r="E26" s="204">
        <v>326</v>
      </c>
      <c r="F26" s="203"/>
      <c r="G26" s="69">
        <f t="shared" si="3"/>
        <v>0</v>
      </c>
    </row>
    <row r="27" spans="1:7">
      <c r="A27" s="203">
        <f t="shared" ref="A27:A34" si="4">A26+1</f>
        <v>17</v>
      </c>
      <c r="B27" s="203" t="s">
        <v>18</v>
      </c>
      <c r="C27" s="205" t="s">
        <v>119</v>
      </c>
      <c r="D27" s="203" t="s">
        <v>4</v>
      </c>
      <c r="E27" s="204">
        <v>70</v>
      </c>
      <c r="F27" s="203"/>
      <c r="G27" s="69">
        <f t="shared" si="3"/>
        <v>0</v>
      </c>
    </row>
    <row r="28" spans="1:7">
      <c r="A28" s="203">
        <f t="shared" si="4"/>
        <v>18</v>
      </c>
      <c r="B28" s="203" t="s">
        <v>18</v>
      </c>
      <c r="C28" s="205" t="s">
        <v>761</v>
      </c>
      <c r="D28" s="203" t="s">
        <v>26</v>
      </c>
      <c r="E28" s="204">
        <v>5</v>
      </c>
      <c r="F28" s="203"/>
      <c r="G28" s="69">
        <f t="shared" si="3"/>
        <v>0</v>
      </c>
    </row>
    <row r="29" spans="1:7">
      <c r="A29" s="203">
        <f t="shared" si="4"/>
        <v>19</v>
      </c>
      <c r="B29" s="203" t="s">
        <v>18</v>
      </c>
      <c r="C29" s="205" t="s">
        <v>762</v>
      </c>
      <c r="D29" s="203" t="s">
        <v>26</v>
      </c>
      <c r="E29" s="204">
        <v>4</v>
      </c>
      <c r="F29" s="203"/>
      <c r="G29" s="69">
        <f t="shared" si="3"/>
        <v>0</v>
      </c>
    </row>
    <row r="30" spans="1:7">
      <c r="A30" s="203">
        <f t="shared" si="4"/>
        <v>20</v>
      </c>
      <c r="B30" s="203" t="s">
        <v>18</v>
      </c>
      <c r="C30" s="205" t="s">
        <v>111</v>
      </c>
      <c r="D30" s="203" t="s">
        <v>4</v>
      </c>
      <c r="E30" s="204">
        <v>142</v>
      </c>
      <c r="F30" s="203"/>
      <c r="G30" s="69">
        <f t="shared" si="3"/>
        <v>0</v>
      </c>
    </row>
    <row r="31" spans="1:7">
      <c r="A31" s="203">
        <f t="shared" si="4"/>
        <v>21</v>
      </c>
      <c r="B31" s="203" t="s">
        <v>18</v>
      </c>
      <c r="C31" s="205" t="s">
        <v>120</v>
      </c>
      <c r="D31" s="203" t="s">
        <v>4</v>
      </c>
      <c r="E31" s="204">
        <v>116</v>
      </c>
      <c r="F31" s="203"/>
      <c r="G31" s="69">
        <f t="shared" si="3"/>
        <v>0</v>
      </c>
    </row>
    <row r="32" spans="1:7">
      <c r="A32" s="203">
        <f t="shared" si="4"/>
        <v>22</v>
      </c>
      <c r="B32" s="203" t="s">
        <v>18</v>
      </c>
      <c r="C32" s="205" t="s">
        <v>121</v>
      </c>
      <c r="D32" s="203" t="s">
        <v>4</v>
      </c>
      <c r="E32" s="204">
        <v>153</v>
      </c>
      <c r="F32" s="203"/>
      <c r="G32" s="69">
        <f t="shared" si="3"/>
        <v>0</v>
      </c>
    </row>
    <row r="33" spans="1:7">
      <c r="A33" s="203">
        <f t="shared" si="4"/>
        <v>23</v>
      </c>
      <c r="B33" s="203" t="s">
        <v>18</v>
      </c>
      <c r="C33" s="205" t="s">
        <v>122</v>
      </c>
      <c r="D33" s="203" t="s">
        <v>4</v>
      </c>
      <c r="E33" s="204">
        <v>8</v>
      </c>
      <c r="F33" s="203"/>
      <c r="G33" s="69">
        <f t="shared" si="3"/>
        <v>0</v>
      </c>
    </row>
    <row r="34" spans="1:7">
      <c r="A34" s="203">
        <f t="shared" si="4"/>
        <v>24</v>
      </c>
      <c r="B34" s="203" t="s">
        <v>18</v>
      </c>
      <c r="C34" s="205" t="s">
        <v>763</v>
      </c>
      <c r="D34" s="203" t="s">
        <v>4</v>
      </c>
      <c r="E34" s="204">
        <v>96</v>
      </c>
      <c r="F34" s="203"/>
      <c r="G34" s="69">
        <f t="shared" si="3"/>
        <v>0</v>
      </c>
    </row>
    <row r="35" spans="1:7">
      <c r="A35" s="203">
        <v>25</v>
      </c>
      <c r="B35" s="203" t="s">
        <v>18</v>
      </c>
      <c r="C35" s="205" t="s">
        <v>764</v>
      </c>
      <c r="D35" s="203" t="s">
        <v>4</v>
      </c>
      <c r="E35" s="204">
        <v>396</v>
      </c>
      <c r="F35" s="203"/>
      <c r="G35" s="69">
        <f t="shared" si="3"/>
        <v>0</v>
      </c>
    </row>
    <row r="36" spans="1:7">
      <c r="A36" s="203">
        <v>26</v>
      </c>
      <c r="B36" s="203" t="s">
        <v>18</v>
      </c>
      <c r="C36" s="205" t="s">
        <v>765</v>
      </c>
      <c r="D36" s="203" t="s">
        <v>115</v>
      </c>
      <c r="E36" s="204">
        <v>19</v>
      </c>
      <c r="F36" s="203"/>
      <c r="G36" s="69">
        <f t="shared" si="3"/>
        <v>0</v>
      </c>
    </row>
    <row r="37" spans="1:7">
      <c r="A37" s="78"/>
      <c r="B37" s="78"/>
      <c r="C37" s="87" t="s">
        <v>1304</v>
      </c>
      <c r="D37" s="78"/>
      <c r="E37" s="79"/>
      <c r="F37" s="78"/>
      <c r="G37" s="81">
        <f>SUM(G26:G36)</f>
        <v>0</v>
      </c>
    </row>
    <row r="38" spans="1:7">
      <c r="A38" s="90"/>
      <c r="B38" s="91"/>
      <c r="C38" s="92" t="s">
        <v>1274</v>
      </c>
      <c r="D38" s="90"/>
      <c r="E38" s="93"/>
      <c r="F38" s="90"/>
      <c r="G38" s="94">
        <f>G37+G23+G11</f>
        <v>0</v>
      </c>
    </row>
  </sheetData>
  <mergeCells count="5">
    <mergeCell ref="B6:C6"/>
    <mergeCell ref="B12:C12"/>
    <mergeCell ref="B24:C24"/>
    <mergeCell ref="A2:E2"/>
    <mergeCell ref="A1:E1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23</vt:i4>
      </vt:variant>
      <vt:variant>
        <vt:lpstr>Zakresy nazwane</vt:lpstr>
      </vt:variant>
      <vt:variant>
        <vt:i4>49</vt:i4>
      </vt:variant>
    </vt:vector>
  </HeadingPairs>
  <TitlesOfParts>
    <vt:vector size="72" baseType="lpstr">
      <vt:lpstr>2_DROGI</vt:lpstr>
      <vt:lpstr>2a_CHODNIKI</vt:lpstr>
      <vt:lpstr>2b_DDR</vt:lpstr>
      <vt:lpstr>3_TORY</vt:lpstr>
      <vt:lpstr>4_GAZ_Gmina</vt:lpstr>
      <vt:lpstr>5_WODA_Gmina</vt:lpstr>
      <vt:lpstr>6_KO_Gmina</vt:lpstr>
      <vt:lpstr>7_KD_Gmina</vt:lpstr>
      <vt:lpstr>8_KOLIZJE SN i nN </vt:lpstr>
      <vt:lpstr>9_ITS - SK059</vt:lpstr>
      <vt:lpstr>10_OŚWIETLENIE</vt:lpstr>
      <vt:lpstr>11_TRAKCJA</vt:lpstr>
      <vt:lpstr>12_TEL KOLIZJE</vt:lpstr>
      <vt:lpstr>13_MAN ITS</vt:lpstr>
      <vt:lpstr>14_MKT_KSU</vt:lpstr>
      <vt:lpstr>15_ORGANIZACJA RUCHU</vt:lpstr>
      <vt:lpstr>16_Zieleń wycinka i zabezpiecze</vt:lpstr>
      <vt:lpstr>17_Naszadzenia zieleni</vt:lpstr>
      <vt:lpstr>18_ODTWORZENIE</vt:lpstr>
      <vt:lpstr>19_KD_MPWiK</vt:lpstr>
      <vt:lpstr>20_KO_MPWiK</vt:lpstr>
      <vt:lpstr>21_WODA_MPWiK</vt:lpstr>
      <vt:lpstr>22_GAZ_MPWiK</vt:lpstr>
      <vt:lpstr>'21_WODA_MPWiK'!Excel_BuiltIn_Print_Area_1</vt:lpstr>
      <vt:lpstr>'22_GAZ_MPWiK'!Excel_BuiltIn_Print_Area_1</vt:lpstr>
      <vt:lpstr>'4_GAZ_Gmina'!Excel_BuiltIn_Print_Area_1</vt:lpstr>
      <vt:lpstr>'5_WODA_Gmina'!Excel_BuiltIn_Print_Area_1</vt:lpstr>
      <vt:lpstr>'10_OŚWIETLENIE'!Obszar_wydruku</vt:lpstr>
      <vt:lpstr>'11_TRAKCJA'!Obszar_wydruku</vt:lpstr>
      <vt:lpstr>'12_TEL KOLIZJE'!Obszar_wydruku</vt:lpstr>
      <vt:lpstr>'13_MAN ITS'!Obszar_wydruku</vt:lpstr>
      <vt:lpstr>'14_MKT_KSU'!Obszar_wydruku</vt:lpstr>
      <vt:lpstr>'15_ORGANIZACJA RUCHU'!Obszar_wydruku</vt:lpstr>
      <vt:lpstr>'16_Zieleń wycinka i zabezpiecze'!Obszar_wydruku</vt:lpstr>
      <vt:lpstr>'17_Naszadzenia zieleni'!Obszar_wydruku</vt:lpstr>
      <vt:lpstr>'18_ODTWORZENIE'!Obszar_wydruku</vt:lpstr>
      <vt:lpstr>'19_KD_MPWiK'!Obszar_wydruku</vt:lpstr>
      <vt:lpstr>'2_DROGI'!Obszar_wydruku</vt:lpstr>
      <vt:lpstr>'20_KO_MPWiK'!Obszar_wydruku</vt:lpstr>
      <vt:lpstr>'21_WODA_MPWiK'!Obszar_wydruku</vt:lpstr>
      <vt:lpstr>'22_GAZ_MPWiK'!Obszar_wydruku</vt:lpstr>
      <vt:lpstr>'2a_CHODNIKI'!Obszar_wydruku</vt:lpstr>
      <vt:lpstr>'2b_DDR'!Obszar_wydruku</vt:lpstr>
      <vt:lpstr>'3_TORY'!Obszar_wydruku</vt:lpstr>
      <vt:lpstr>'4_GAZ_Gmina'!Obszar_wydruku</vt:lpstr>
      <vt:lpstr>'5_WODA_Gmina'!Obszar_wydruku</vt:lpstr>
      <vt:lpstr>'6_KO_Gmina'!Obszar_wydruku</vt:lpstr>
      <vt:lpstr>'7_KD_Gmina'!Obszar_wydruku</vt:lpstr>
      <vt:lpstr>'8_KOLIZJE SN i nN '!Obszar_wydruku</vt:lpstr>
      <vt:lpstr>'9_ITS - SK059'!Obszar_wydruku</vt:lpstr>
      <vt:lpstr>'10_OŚWIETLENIE'!Tytuły_wydruku</vt:lpstr>
      <vt:lpstr>'11_TRAKCJA'!Tytuły_wydruku</vt:lpstr>
      <vt:lpstr>'12_TEL KOLIZJE'!Tytuły_wydruku</vt:lpstr>
      <vt:lpstr>'13_MAN ITS'!Tytuły_wydruku</vt:lpstr>
      <vt:lpstr>'14_MKT_KSU'!Tytuły_wydruku</vt:lpstr>
      <vt:lpstr>'15_ORGANIZACJA RUCHU'!Tytuły_wydruku</vt:lpstr>
      <vt:lpstr>'16_Zieleń wycinka i zabezpiecze'!Tytuły_wydruku</vt:lpstr>
      <vt:lpstr>'17_Naszadzenia zieleni'!Tytuły_wydruku</vt:lpstr>
      <vt:lpstr>'18_ODTWORZENIE'!Tytuły_wydruku</vt:lpstr>
      <vt:lpstr>'19_KD_MPWiK'!Tytuły_wydruku</vt:lpstr>
      <vt:lpstr>'2_DROGI'!Tytuły_wydruku</vt:lpstr>
      <vt:lpstr>'21_WODA_MPWiK'!Tytuły_wydruku</vt:lpstr>
      <vt:lpstr>'22_GAZ_MPWiK'!Tytuły_wydruku</vt:lpstr>
      <vt:lpstr>'2a_CHODNIKI'!Tytuły_wydruku</vt:lpstr>
      <vt:lpstr>'2b_DDR'!Tytuły_wydruku</vt:lpstr>
      <vt:lpstr>'3_TORY'!Tytuły_wydruku</vt:lpstr>
      <vt:lpstr>'4_GAZ_Gmina'!Tytuły_wydruku</vt:lpstr>
      <vt:lpstr>'5_WODA_Gmina'!Tytuły_wydruku</vt:lpstr>
      <vt:lpstr>'6_KO_Gmina'!Tytuły_wydruku</vt:lpstr>
      <vt:lpstr>'7_KD_Gmina'!Tytuły_wydruku</vt:lpstr>
      <vt:lpstr>'8_KOLIZJE SN i nN '!Tytuły_wydruku</vt:lpstr>
      <vt:lpstr>'9_ITS - SK059'!Tytuły_wydruku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Wolińska - Janosz</dc:creator>
  <cp:lastModifiedBy>Husarz Agnieszka</cp:lastModifiedBy>
  <cp:lastPrinted>2025-03-20T10:19:09Z</cp:lastPrinted>
  <dcterms:created xsi:type="dcterms:W3CDTF">2019-07-08T09:28:28Z</dcterms:created>
  <dcterms:modified xsi:type="dcterms:W3CDTF">2025-03-20T10:19:12Z</dcterms:modified>
</cp:coreProperties>
</file>